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RE\AGSN\LC 123 - LEI ESTADUAL PR 2018\"/>
    </mc:Choice>
  </mc:AlternateContent>
  <bookViews>
    <workbookView xWindow="0" yWindow="0" windowWidth="28800" windowHeight="12435"/>
  </bookViews>
  <sheets>
    <sheet name="CALCULADORA SN- ICMS PR" sheetId="4" r:id="rId1"/>
    <sheet name="COMÉRCIO" sheetId="1" state="hidden" r:id="rId2"/>
    <sheet name="INDÚSTRIA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4" i="3"/>
  <c r="D19" i="3"/>
  <c r="D18" i="3"/>
  <c r="E19" i="3" s="1"/>
  <c r="E19" i="1"/>
  <c r="B21" i="1"/>
  <c r="B20" i="1"/>
  <c r="B19" i="1"/>
  <c r="G19" i="1" s="1"/>
  <c r="B18" i="1"/>
  <c r="C19" i="1" s="1"/>
  <c r="D19" i="1"/>
  <c r="D18" i="1"/>
  <c r="G11" i="1"/>
  <c r="C12" i="1"/>
  <c r="E21" i="1" l="1"/>
  <c r="C21" i="1" s="1"/>
  <c r="G21" i="1" s="1"/>
  <c r="E20" i="1"/>
  <c r="C20" i="1" s="1"/>
  <c r="G20" i="1" s="1"/>
  <c r="G18" i="1"/>
  <c r="A8" i="3"/>
  <c r="A6" i="3"/>
  <c r="E4" i="3"/>
  <c r="A8" i="1"/>
  <c r="F4" i="1"/>
  <c r="A6" i="1"/>
  <c r="G11" i="3"/>
  <c r="C37" i="3"/>
  <c r="G37" i="3" s="1"/>
  <c r="H37" i="3" s="1"/>
  <c r="G36" i="3"/>
  <c r="H36" i="3" s="1"/>
  <c r="C26" i="3"/>
  <c r="G26" i="3" s="1"/>
  <c r="G25" i="3"/>
  <c r="B22" i="3"/>
  <c r="B21" i="3"/>
  <c r="B20" i="3"/>
  <c r="B27" i="3" s="1"/>
  <c r="B19" i="3"/>
  <c r="B18" i="3"/>
  <c r="G18" i="3" s="1"/>
  <c r="C12" i="3"/>
  <c r="G12" i="3" s="1"/>
  <c r="H12" i="3" s="1"/>
  <c r="H11" i="3"/>
  <c r="E20" i="3" l="1"/>
  <c r="E21" i="3" s="1"/>
  <c r="E22" i="3" s="1"/>
  <c r="E4" i="1"/>
  <c r="G4" i="1" s="1"/>
  <c r="B8" i="1"/>
  <c r="E6" i="1" s="1"/>
  <c r="B8" i="3"/>
  <c r="D44" i="3" s="1"/>
  <c r="C27" i="3"/>
  <c r="G27" i="3" s="1"/>
  <c r="C13" i="3"/>
  <c r="C19" i="3"/>
  <c r="C20" i="3" s="1"/>
  <c r="G20" i="3" s="1"/>
  <c r="B29" i="3"/>
  <c r="C38" i="3"/>
  <c r="B28" i="3"/>
  <c r="C26" i="1"/>
  <c r="G26" i="1" s="1"/>
  <c r="G25" i="1"/>
  <c r="C37" i="1"/>
  <c r="C38" i="1" s="1"/>
  <c r="G36" i="1"/>
  <c r="H36" i="1" s="1"/>
  <c r="B27" i="1"/>
  <c r="C27" i="1" s="1"/>
  <c r="B28" i="1"/>
  <c r="B4" i="1" s="1"/>
  <c r="B22" i="1"/>
  <c r="H11" i="1"/>
  <c r="G12" i="1"/>
  <c r="H12" i="1" s="1"/>
  <c r="E22" i="1" l="1"/>
  <c r="C22" i="1" s="1"/>
  <c r="G22" i="1"/>
  <c r="D44" i="1"/>
  <c r="B6" i="1"/>
  <c r="G19" i="3"/>
  <c r="G38" i="3"/>
  <c r="H38" i="3" s="1"/>
  <c r="C39" i="3"/>
  <c r="B4" i="3"/>
  <c r="C28" i="3"/>
  <c r="G28" i="3" s="1"/>
  <c r="C21" i="3"/>
  <c r="G13" i="3"/>
  <c r="H13" i="3" s="1"/>
  <c r="C14" i="3"/>
  <c r="C28" i="1"/>
  <c r="B29" i="1"/>
  <c r="C13" i="1"/>
  <c r="G13" i="1" s="1"/>
  <c r="H13" i="1" s="1"/>
  <c r="G37" i="1"/>
  <c r="H37" i="1" s="1"/>
  <c r="C39" i="1"/>
  <c r="G38" i="1"/>
  <c r="H38" i="1" s="1"/>
  <c r="G28" i="1" l="1"/>
  <c r="C4" i="1"/>
  <c r="D46" i="1" s="1"/>
  <c r="C15" i="3"/>
  <c r="G15" i="3" s="1"/>
  <c r="H15" i="3" s="1"/>
  <c r="G14" i="3"/>
  <c r="H14" i="3" s="1"/>
  <c r="C40" i="3"/>
  <c r="G40" i="3" s="1"/>
  <c r="H40" i="3" s="1"/>
  <c r="G39" i="3"/>
  <c r="H39" i="3" s="1"/>
  <c r="C29" i="3"/>
  <c r="G21" i="3"/>
  <c r="C22" i="3"/>
  <c r="C14" i="1"/>
  <c r="C15" i="1" s="1"/>
  <c r="G15" i="1" s="1"/>
  <c r="H15" i="1" s="1"/>
  <c r="G27" i="1"/>
  <c r="G6" i="1"/>
  <c r="C29" i="1"/>
  <c r="G29" i="1" s="1"/>
  <c r="G39" i="1"/>
  <c r="H39" i="1" s="1"/>
  <c r="C40" i="1"/>
  <c r="G40" i="1" s="1"/>
  <c r="H40" i="1" s="1"/>
  <c r="F4" i="3" l="1"/>
  <c r="G4" i="3" s="1"/>
  <c r="G22" i="3"/>
  <c r="E6" i="3" s="1"/>
  <c r="C4" i="3"/>
  <c r="D46" i="3" s="1"/>
  <c r="E44" i="3" s="1"/>
  <c r="D4" i="3" s="1"/>
  <c r="G29" i="3"/>
  <c r="B6" i="3" s="1"/>
  <c r="G14" i="1"/>
  <c r="H14" i="1" s="1"/>
  <c r="D6" i="3" l="1"/>
  <c r="J21" i="4" s="1"/>
  <c r="G6" i="3"/>
  <c r="E44" i="1"/>
  <c r="D4" i="1" s="1"/>
  <c r="D6" i="1" l="1"/>
  <c r="H6" i="3"/>
  <c r="H4" i="3"/>
  <c r="J14" i="4" s="1"/>
  <c r="H4" i="1" l="1"/>
  <c r="J12" i="4" s="1"/>
  <c r="J19" i="4"/>
  <c r="H6" i="1"/>
</calcChain>
</file>

<file path=xl/sharedStrings.xml><?xml version="1.0" encoding="utf-8"?>
<sst xmlns="http://schemas.openxmlformats.org/spreadsheetml/2006/main" count="115" uniqueCount="48">
  <si>
    <t>P.ded</t>
  </si>
  <si>
    <t>Aliq</t>
  </si>
  <si>
    <t>Faixa</t>
  </si>
  <si>
    <t>Rateios</t>
  </si>
  <si>
    <t>Aliq. Efetiva</t>
  </si>
  <si>
    <t>Aliq ICMS</t>
  </si>
  <si>
    <t>% Redução</t>
  </si>
  <si>
    <t>Fórmula da LC 155/2016</t>
  </si>
  <si>
    <t>Faixa de Receita Bruta</t>
  </si>
  <si>
    <t>Alíquota total</t>
  </si>
  <si>
    <t>Valor a deduzir</t>
  </si>
  <si>
    <t>Percentual de Participação - ICMS</t>
  </si>
  <si>
    <t>Alíquota Efetiva Total</t>
  </si>
  <si>
    <t>Alíquota ICMS</t>
  </si>
  <si>
    <t>PARANÁ</t>
  </si>
  <si>
    <t>Alíquota Efetiva</t>
  </si>
  <si>
    <t>Fórmula da Lei Estadual com Isenção</t>
  </si>
  <si>
    <t>Fórmula ICMS Nacional</t>
  </si>
  <si>
    <t>Fórmula ICMS Paraná</t>
  </si>
  <si>
    <t>LC 155/2016 - NACIONAL</t>
  </si>
  <si>
    <t>RECEITA BRUTA (RBT12)</t>
  </si>
  <si>
    <t>Mês</t>
  </si>
  <si>
    <t>Receita Mensal</t>
  </si>
  <si>
    <t>Redução</t>
  </si>
  <si>
    <t>Aliquotas ICMS PR vigentes até 31/12/2017</t>
  </si>
  <si>
    <t>aliq antiga apurada</t>
  </si>
  <si>
    <t>aliq aplicada</t>
  </si>
  <si>
    <t>aliq nova sem lim 20%</t>
  </si>
  <si>
    <t>Aliq. Exced sublimite</t>
  </si>
  <si>
    <t>RECEITA BRUTA (RBA) ATÉ MÊS ANTERIOR</t>
  </si>
  <si>
    <t>RECEITA BRUTA DO ANO (RBA)</t>
  </si>
  <si>
    <t>* Informar somente valores referentes ao mercado interno</t>
  </si>
  <si>
    <t>ANEXO I - Comércio e Serviços de Transportes intermunicipal e interestadual e de Comunicação</t>
  </si>
  <si>
    <t>Anexo II - Indústria</t>
  </si>
  <si>
    <t xml:space="preserve"> Anexo I - Comércio, Serviços de Transportes intermunicipal e interestadual e de Comunicação</t>
  </si>
  <si>
    <t>Calculo valor a deduzir com ICMS Participação 33,50 %</t>
  </si>
  <si>
    <r>
      <rPr>
        <sz val="18"/>
        <color rgb="FFFF0000"/>
        <rFont val="Arial Black"/>
        <family val="2"/>
      </rPr>
      <t>ALÍQUOTA EFETIVA</t>
    </r>
    <r>
      <rPr>
        <sz val="18"/>
        <color theme="1"/>
        <rFont val="Arial Black"/>
        <family val="2"/>
      </rPr>
      <t xml:space="preserve"> de ICMS a ser informada em documentos fiscais emitidos no mês seguinte ao período de apuração</t>
    </r>
  </si>
  <si>
    <t>CALCULADORA SIMPLES NACIONAL - ICMS/PR (a partir de 2018)</t>
  </si>
  <si>
    <t>CALCULADORA SIMPLES NACIONAL- ICMS/PR - INDÚSTRIA</t>
  </si>
  <si>
    <t>CALCULADORA SIMPLES NACIONAL-ICMS/PR - COMÉRCIO</t>
  </si>
  <si>
    <t>&lt;&lt;&lt;&lt;&lt;&lt;&lt;    DIGITE AQUI (mínimo R$ 1,00)</t>
  </si>
  <si>
    <r>
      <t>Digite a receita bruta total do período de apuração (RPA do mês)</t>
    </r>
    <r>
      <rPr>
        <b/>
        <sz val="20"/>
        <color rgb="FFFF0000"/>
        <rFont val="Arial"/>
        <family val="2"/>
      </rPr>
      <t>*</t>
    </r>
  </si>
  <si>
    <r>
      <t xml:space="preserve">Digite a receita bruta total acumulada do ano-calendário corrente até o mês anterior ao da apuração </t>
    </r>
    <r>
      <rPr>
        <b/>
        <sz val="20"/>
        <color rgb="FFFF0000"/>
        <rFont val="Arial"/>
        <family val="2"/>
      </rPr>
      <t>*</t>
    </r>
  </si>
  <si>
    <r>
      <t>Digite a receita bruta total acumulada nos 12 meses anteriores ao período de apuração (RBT12) ou proporcionalizada (RBT12p), se for o caso.</t>
    </r>
    <r>
      <rPr>
        <b/>
        <sz val="20"/>
        <color rgb="FFFF0000"/>
        <rFont val="Arial"/>
        <family val="2"/>
      </rPr>
      <t>*</t>
    </r>
  </si>
  <si>
    <r>
      <rPr>
        <b/>
        <sz val="18"/>
        <color rgb="FFFF0000"/>
        <rFont val="Arial Black"/>
        <family val="2"/>
      </rPr>
      <t>Percentual de REDUÇÃO</t>
    </r>
    <r>
      <rPr>
        <b/>
        <sz val="18"/>
        <color theme="1"/>
        <rFont val="Arial Black"/>
        <family val="2"/>
      </rPr>
      <t xml:space="preserve"> a ser informado no </t>
    </r>
    <r>
      <rPr>
        <b/>
        <sz val="18"/>
        <color rgb="FFFF0000"/>
        <rFont val="Arial Black"/>
        <family val="2"/>
      </rPr>
      <t>PGDAS-D</t>
    </r>
    <r>
      <rPr>
        <b/>
        <sz val="18"/>
        <rFont val="Arial Black"/>
        <family val="2"/>
      </rPr>
      <t xml:space="preserve"> - campo próprio de ICMS</t>
    </r>
  </si>
  <si>
    <t>&lt;&lt;&lt;&lt;&lt;&lt;&lt;    DIGITE AQUI (Se a apuração for de janeiro, será igual a zero).</t>
  </si>
  <si>
    <t>&lt;&lt;&lt;&lt;&lt;&lt;&lt;    DIGITE AQUI (Receita Bruta do mês)</t>
  </si>
  <si>
    <t>ATENÇÃO! A alíquota está em conformidade com o art. 9º-A da Lei 15.562/2007, não superior a 20% em relação à alíquota nominal de 2017, quando aplicável.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</si>
</sst>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  <numFmt numFmtId="165" formatCode="0.0000%"/>
    <numFmt numFmtId="166" formatCode="0.00000%"/>
    <numFmt numFmtId="167" formatCode="&quot;R$&quot;\ 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18"/>
      <color rgb="FFFF0000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6"/>
      <color rgb="FFFF000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6"/>
      <color rgb="FFFF0000"/>
      <name val="Arial Black"/>
      <family val="2"/>
    </font>
    <font>
      <sz val="12"/>
      <color theme="1"/>
      <name val="Times New Roman"/>
      <family val="1"/>
    </font>
    <font>
      <sz val="14"/>
      <color theme="1"/>
      <name val="Arial Black"/>
      <family val="2"/>
    </font>
    <font>
      <sz val="18"/>
      <color theme="1"/>
      <name val="Arial Black"/>
      <family val="2"/>
    </font>
    <font>
      <sz val="18"/>
      <color rgb="FFFF0000"/>
      <name val="Arial Black"/>
      <family val="2"/>
    </font>
    <font>
      <b/>
      <sz val="16"/>
      <color rgb="FFFF0000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18"/>
      <color theme="1"/>
      <name val="Arial Black"/>
      <family val="2"/>
    </font>
    <font>
      <b/>
      <sz val="18"/>
      <color rgb="FFFF0000"/>
      <name val="Arial Black"/>
      <family val="2"/>
    </font>
    <font>
      <b/>
      <sz val="18"/>
      <name val="Arial Black"/>
      <family val="2"/>
    </font>
    <font>
      <sz val="24"/>
      <name val="Arial Black"/>
      <family val="2"/>
    </font>
    <font>
      <sz val="12"/>
      <color rgb="FFFF0000"/>
      <name val="Calibri"/>
      <family val="2"/>
      <scheme val="minor"/>
    </font>
    <font>
      <b/>
      <sz val="18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165" fontId="0" fillId="0" borderId="0" xfId="2" applyNumberFormat="1" applyFont="1"/>
    <xf numFmtId="0" fontId="2" fillId="0" borderId="0" xfId="0" applyFont="1"/>
    <xf numFmtId="43" fontId="0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2" applyNumberFormat="1" applyFont="1" applyBorder="1"/>
    <xf numFmtId="9" fontId="0" fillId="0" borderId="1" xfId="2" applyFont="1" applyBorder="1"/>
    <xf numFmtId="165" fontId="0" fillId="0" borderId="1" xfId="2" applyNumberFormat="1" applyFont="1" applyBorder="1"/>
    <xf numFmtId="165" fontId="0" fillId="0" borderId="1" xfId="0" applyNumberFormat="1" applyBorder="1"/>
    <xf numFmtId="43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0" fontId="0" fillId="0" borderId="6" xfId="0" applyBorder="1"/>
    <xf numFmtId="164" fontId="0" fillId="0" borderId="1" xfId="0" applyNumberFormat="1" applyBorder="1"/>
    <xf numFmtId="165" fontId="2" fillId="0" borderId="1" xfId="0" applyNumberFormat="1" applyFont="1" applyBorder="1"/>
    <xf numFmtId="165" fontId="2" fillId="0" borderId="1" xfId="2" applyNumberFormat="1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9" fillId="3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4" fontId="11" fillId="5" borderId="0" xfId="3" applyFont="1" applyFill="1" applyBorder="1" applyAlignment="1">
      <alignment vertical="center"/>
    </xf>
    <xf numFmtId="44" fontId="6" fillId="5" borderId="0" xfId="3" applyFont="1" applyFill="1" applyBorder="1" applyAlignment="1">
      <alignment vertical="center"/>
    </xf>
    <xf numFmtId="165" fontId="14" fillId="9" borderId="1" xfId="0" applyNumberFormat="1" applyFont="1" applyFill="1" applyBorder="1" applyAlignment="1">
      <alignment horizontal="center" vertical="center"/>
    </xf>
    <xf numFmtId="44" fontId="12" fillId="5" borderId="1" xfId="3" applyFont="1" applyFill="1" applyBorder="1" applyAlignment="1">
      <alignment vertical="center"/>
    </xf>
    <xf numFmtId="166" fontId="0" fillId="0" borderId="0" xfId="2" applyNumberFormat="1" applyFont="1"/>
    <xf numFmtId="167" fontId="0" fillId="0" borderId="0" xfId="0" applyNumberFormat="1"/>
    <xf numFmtId="10" fontId="0" fillId="0" borderId="0" xfId="0" applyNumberFormat="1"/>
    <xf numFmtId="0" fontId="0" fillId="0" borderId="9" xfId="0" applyBorder="1"/>
    <xf numFmtId="0" fontId="0" fillId="0" borderId="10" xfId="0" applyBorder="1"/>
    <xf numFmtId="43" fontId="0" fillId="0" borderId="9" xfId="1" applyFont="1" applyBorder="1"/>
    <xf numFmtId="10" fontId="0" fillId="0" borderId="10" xfId="2" applyNumberFormat="1" applyFont="1" applyBorder="1"/>
    <xf numFmtId="43" fontId="0" fillId="0" borderId="11" xfId="1" applyFont="1" applyBorder="1"/>
    <xf numFmtId="10" fontId="0" fillId="0" borderId="12" xfId="2" applyNumberFormat="1" applyFont="1" applyBorder="1"/>
    <xf numFmtId="43" fontId="9" fillId="0" borderId="1" xfId="1" applyFont="1" applyFill="1" applyBorder="1" applyAlignment="1">
      <alignment vertical="center"/>
    </xf>
    <xf numFmtId="0" fontId="2" fillId="0" borderId="13" xfId="0" applyFont="1" applyBorder="1"/>
    <xf numFmtId="165" fontId="0" fillId="0" borderId="14" xfId="2" applyNumberFormat="1" applyFont="1" applyBorder="1"/>
    <xf numFmtId="44" fontId="10" fillId="5" borderId="0" xfId="3" applyFont="1" applyFill="1" applyBorder="1" applyAlignment="1">
      <alignment vertical="center"/>
    </xf>
    <xf numFmtId="44" fontId="12" fillId="5" borderId="0" xfId="3" applyFont="1" applyFill="1" applyBorder="1" applyAlignment="1">
      <alignment vertical="center"/>
    </xf>
    <xf numFmtId="44" fontId="13" fillId="9" borderId="2" xfId="3" applyFont="1" applyFill="1" applyBorder="1" applyAlignment="1">
      <alignment vertical="center"/>
    </xf>
    <xf numFmtId="44" fontId="10" fillId="5" borderId="4" xfId="3" applyFont="1" applyFill="1" applyBorder="1" applyAlignment="1">
      <alignment vertical="center"/>
    </xf>
    <xf numFmtId="165" fontId="7" fillId="5" borderId="5" xfId="2" applyNumberFormat="1" applyFont="1" applyFill="1" applyBorder="1" applyAlignment="1">
      <alignment vertical="center"/>
    </xf>
    <xf numFmtId="43" fontId="7" fillId="5" borderId="5" xfId="1" applyFont="1" applyFill="1" applyBorder="1" applyAlignment="1">
      <alignment vertical="center"/>
    </xf>
    <xf numFmtId="43" fontId="8" fillId="5" borderId="7" xfId="1" applyFont="1" applyFill="1" applyBorder="1" applyAlignment="1">
      <alignment vertical="center"/>
    </xf>
    <xf numFmtId="43" fontId="8" fillId="5" borderId="8" xfId="1" applyFont="1" applyFill="1" applyBorder="1" applyAlignment="1">
      <alignment vertical="center"/>
    </xf>
    <xf numFmtId="43" fontId="14" fillId="8" borderId="3" xfId="1" applyFont="1" applyFill="1" applyBorder="1" applyAlignment="1">
      <alignment horizontal="center" vertical="center"/>
    </xf>
    <xf numFmtId="44" fontId="10" fillId="5" borderId="3" xfId="3" applyFont="1" applyFill="1" applyBorder="1" applyAlignment="1">
      <alignment vertical="center"/>
    </xf>
    <xf numFmtId="43" fontId="14" fillId="10" borderId="4" xfId="1" applyFont="1" applyFill="1" applyBorder="1" applyAlignment="1">
      <alignment horizontal="center" vertical="center"/>
    </xf>
    <xf numFmtId="43" fontId="14" fillId="5" borderId="8" xfId="1" applyFont="1" applyFill="1" applyBorder="1" applyAlignment="1">
      <alignment horizontal="center" vertical="center"/>
    </xf>
    <xf numFmtId="44" fontId="9" fillId="5" borderId="15" xfId="3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4" fontId="9" fillId="0" borderId="1" xfId="3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44" fontId="9" fillId="0" borderId="0" xfId="3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0" fontId="8" fillId="0" borderId="1" xfId="0" applyNumberFormat="1" applyFont="1" applyBorder="1" applyAlignment="1">
      <alignment horizontal="center" vertical="center"/>
    </xf>
    <xf numFmtId="10" fontId="7" fillId="5" borderId="1" xfId="2" applyNumberFormat="1" applyFont="1" applyFill="1" applyBorder="1" applyAlignment="1">
      <alignment vertical="center"/>
    </xf>
    <xf numFmtId="0" fontId="0" fillId="0" borderId="4" xfId="0" applyBorder="1"/>
    <xf numFmtId="0" fontId="0" fillId="0" borderId="21" xfId="0" applyBorder="1"/>
    <xf numFmtId="0" fontId="0" fillId="0" borderId="23" xfId="0" applyBorder="1"/>
    <xf numFmtId="165" fontId="0" fillId="0" borderId="9" xfId="0" applyNumberFormat="1" applyBorder="1"/>
    <xf numFmtId="43" fontId="0" fillId="0" borderId="10" xfId="1" applyFont="1" applyBorder="1"/>
    <xf numFmtId="0" fontId="0" fillId="0" borderId="11" xfId="0" applyBorder="1"/>
    <xf numFmtId="43" fontId="0" fillId="0" borderId="12" xfId="1" applyFont="1" applyBorder="1"/>
    <xf numFmtId="0" fontId="28" fillId="0" borderId="0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0" fillId="0" borderId="27" xfId="0" applyFont="1" applyFill="1" applyBorder="1" applyAlignment="1">
      <alignment horizontal="center" vertical="center" wrapText="1"/>
    </xf>
    <xf numFmtId="44" fontId="9" fillId="4" borderId="18" xfId="3" applyFont="1" applyFill="1" applyBorder="1" applyAlignment="1" applyProtection="1">
      <alignment horizontal="right" vertical="center"/>
      <protection locked="0"/>
    </xf>
    <xf numFmtId="44" fontId="9" fillId="4" borderId="34" xfId="3" applyFont="1" applyFill="1" applyBorder="1" applyAlignment="1" applyProtection="1">
      <alignment horizontal="right" vertical="center"/>
      <protection locked="0"/>
    </xf>
    <xf numFmtId="44" fontId="9" fillId="4" borderId="25" xfId="3" applyFont="1" applyFill="1" applyBorder="1" applyAlignment="1" applyProtection="1">
      <alignment horizontal="right" vertical="center"/>
      <protection locked="0"/>
    </xf>
    <xf numFmtId="44" fontId="9" fillId="4" borderId="35" xfId="3" applyFont="1" applyFill="1" applyBorder="1" applyAlignment="1" applyProtection="1">
      <alignment horizontal="right" vertical="center"/>
      <protection locked="0"/>
    </xf>
    <xf numFmtId="44" fontId="9" fillId="4" borderId="15" xfId="3" applyFont="1" applyFill="1" applyBorder="1" applyAlignment="1" applyProtection="1">
      <alignment horizontal="right" vertical="center"/>
      <protection locked="0"/>
    </xf>
    <xf numFmtId="44" fontId="9" fillId="4" borderId="27" xfId="3" applyFont="1" applyFill="1" applyBorder="1" applyAlignment="1" applyProtection="1">
      <alignment horizontal="right" vertical="center"/>
      <protection locked="0"/>
    </xf>
    <xf numFmtId="44" fontId="9" fillId="4" borderId="26" xfId="3" applyFont="1" applyFill="1" applyBorder="1" applyAlignment="1" applyProtection="1">
      <alignment horizontal="right" vertical="center"/>
      <protection locked="0"/>
    </xf>
    <xf numFmtId="44" fontId="9" fillId="4" borderId="38" xfId="3" applyFont="1" applyFill="1" applyBorder="1" applyAlignment="1" applyProtection="1">
      <alignment horizontal="right" vertical="center"/>
      <protection locked="0"/>
    </xf>
    <xf numFmtId="0" fontId="21" fillId="7" borderId="1" xfId="0" applyFont="1" applyFill="1" applyBorder="1" applyAlignment="1">
      <alignment horizontal="left" vertical="center" wrapText="1"/>
    </xf>
    <xf numFmtId="0" fontId="23" fillId="12" borderId="28" xfId="0" applyFont="1" applyFill="1" applyBorder="1" applyAlignment="1">
      <alignment horizontal="center"/>
    </xf>
    <xf numFmtId="0" fontId="23" fillId="12" borderId="29" xfId="0" applyFont="1" applyFill="1" applyBorder="1" applyAlignment="1">
      <alignment horizontal="center"/>
    </xf>
    <xf numFmtId="0" fontId="23" fillId="12" borderId="30" xfId="0" applyFont="1" applyFill="1" applyBorder="1" applyAlignment="1">
      <alignment horizontal="center"/>
    </xf>
    <xf numFmtId="0" fontId="18" fillId="11" borderId="31" xfId="0" applyFont="1" applyFill="1" applyBorder="1" applyAlignment="1">
      <alignment horizontal="center" wrapText="1"/>
    </xf>
    <xf numFmtId="0" fontId="18" fillId="11" borderId="32" xfId="0" applyFont="1" applyFill="1" applyBorder="1" applyAlignment="1">
      <alignment horizontal="center" wrapText="1"/>
    </xf>
    <xf numFmtId="0" fontId="18" fillId="11" borderId="33" xfId="0" applyFont="1" applyFill="1" applyBorder="1" applyAlignment="1">
      <alignment horizontal="center" wrapText="1"/>
    </xf>
    <xf numFmtId="0" fontId="17" fillId="7" borderId="9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0" fontId="17" fillId="7" borderId="11" xfId="0" applyFont="1" applyFill="1" applyBorder="1" applyAlignment="1">
      <alignment horizontal="left" vertical="center"/>
    </xf>
    <xf numFmtId="0" fontId="17" fillId="7" borderId="24" xfId="0" applyFont="1" applyFill="1" applyBorder="1" applyAlignment="1">
      <alignment horizontal="left" vertical="center"/>
    </xf>
    <xf numFmtId="10" fontId="15" fillId="5" borderId="22" xfId="2" applyNumberFormat="1" applyFont="1" applyFill="1" applyBorder="1" applyAlignment="1">
      <alignment horizontal="center" vertical="center"/>
    </xf>
    <xf numFmtId="10" fontId="15" fillId="5" borderId="39" xfId="2" applyNumberFormat="1" applyFont="1" applyFill="1" applyBorder="1" applyAlignment="1">
      <alignment horizontal="center" vertical="center"/>
    </xf>
    <xf numFmtId="10" fontId="15" fillId="5" borderId="1" xfId="2" applyNumberFormat="1" applyFont="1" applyFill="1" applyBorder="1" applyAlignment="1">
      <alignment horizontal="center" vertical="center"/>
    </xf>
    <xf numFmtId="10" fontId="15" fillId="5" borderId="2" xfId="2" applyNumberFormat="1" applyFont="1" applyFill="1" applyBorder="1" applyAlignment="1">
      <alignment horizontal="center" vertical="center"/>
    </xf>
    <xf numFmtId="10" fontId="15" fillId="5" borderId="10" xfId="2" applyNumberFormat="1" applyFont="1" applyFill="1" applyBorder="1" applyAlignment="1">
      <alignment horizontal="center" vertical="center"/>
    </xf>
    <xf numFmtId="10" fontId="15" fillId="5" borderId="24" xfId="2" applyNumberFormat="1" applyFont="1" applyFill="1" applyBorder="1" applyAlignment="1">
      <alignment horizontal="center" vertical="center"/>
    </xf>
    <xf numFmtId="10" fontId="15" fillId="5" borderId="40" xfId="2" applyNumberFormat="1" applyFont="1" applyFill="1" applyBorder="1" applyAlignment="1">
      <alignment horizontal="center" vertical="center"/>
    </xf>
    <xf numFmtId="10" fontId="15" fillId="5" borderId="12" xfId="2" applyNumberFormat="1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left" vertical="center" wrapText="1"/>
    </xf>
    <xf numFmtId="0" fontId="17" fillId="7" borderId="22" xfId="0" applyFont="1" applyFill="1" applyBorder="1" applyAlignment="1">
      <alignment horizontal="left" vertical="center" wrapText="1"/>
    </xf>
    <xf numFmtId="0" fontId="17" fillId="7" borderId="9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65" fontId="7" fillId="5" borderId="19" xfId="2" applyNumberFormat="1" applyFont="1" applyFill="1" applyBorder="1" applyAlignment="1">
      <alignment horizontal="center" vertical="center" wrapText="1"/>
    </xf>
    <xf numFmtId="165" fontId="7" fillId="5" borderId="20" xfId="2" applyNumberFormat="1" applyFont="1" applyFill="1" applyBorder="1" applyAlignment="1">
      <alignment horizontal="center" vertical="center" wrapText="1"/>
    </xf>
    <xf numFmtId="165" fontId="7" fillId="5" borderId="16" xfId="2" applyNumberFormat="1" applyFont="1" applyFill="1" applyBorder="1" applyAlignment="1">
      <alignment horizontal="center" vertical="center" wrapText="1"/>
    </xf>
    <xf numFmtId="165" fontId="7" fillId="5" borderId="17" xfId="2" applyNumberFormat="1" applyFont="1" applyFill="1" applyBorder="1" applyAlignment="1">
      <alignment horizontal="center" vertical="center" wrapText="1"/>
    </xf>
    <xf numFmtId="44" fontId="9" fillId="4" borderId="1" xfId="3" applyFont="1" applyFill="1" applyBorder="1" applyAlignment="1">
      <alignment horizontal="center" vertical="center" wrapText="1"/>
    </xf>
    <xf numFmtId="44" fontId="13" fillId="9" borderId="1" xfId="3" applyFont="1" applyFill="1" applyBorder="1" applyAlignment="1">
      <alignment horizontal="center" vertical="center"/>
    </xf>
    <xf numFmtId="166" fontId="7" fillId="5" borderId="19" xfId="2" applyNumberFormat="1" applyFont="1" applyFill="1" applyBorder="1" applyAlignment="1">
      <alignment horizontal="center" vertical="center" wrapText="1"/>
    </xf>
    <xf numFmtId="166" fontId="7" fillId="5" borderId="20" xfId="2" applyNumberFormat="1" applyFont="1" applyFill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0</xdr:colOff>
      <xdr:row>0</xdr:row>
      <xdr:rowOff>923925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1219200" cy="838200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0</xdr:row>
      <xdr:rowOff>133350</xdr:rowOff>
    </xdr:from>
    <xdr:to>
      <xdr:col>11</xdr:col>
      <xdr:colOff>1523366</xdr:colOff>
      <xdr:row>0</xdr:row>
      <xdr:rowOff>962025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77725" y="133350"/>
          <a:ext cx="106616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tabSelected="1" topLeftCell="A4" workbookViewId="0">
      <selection activeCell="A5" sqref="A5:J6"/>
    </sheetView>
  </sheetViews>
  <sheetFormatPr defaultRowHeight="15" x14ac:dyDescent="0.25"/>
  <cols>
    <col min="5" max="5" width="9.85546875" customWidth="1"/>
    <col min="7" max="7" width="69.42578125" customWidth="1"/>
    <col min="9" max="9" width="12.5703125" customWidth="1"/>
    <col min="10" max="10" width="21.42578125" customWidth="1"/>
    <col min="12" max="12" width="25.7109375" customWidth="1"/>
    <col min="13" max="13" width="22" customWidth="1"/>
    <col min="14" max="14" width="13.5703125" hidden="1" customWidth="1"/>
    <col min="15" max="15" width="3.85546875" customWidth="1"/>
  </cols>
  <sheetData>
    <row r="1" spans="1:15" ht="80.25" customHeight="1" x14ac:dyDescent="0.25">
      <c r="A1" s="73" t="s">
        <v>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5" ht="15.75" thickBot="1" x14ac:dyDescent="0.3"/>
    <row r="3" spans="1:15" ht="15" customHeight="1" x14ac:dyDescent="0.25">
      <c r="A3" s="89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1">
        <v>1</v>
      </c>
      <c r="L3" s="82"/>
      <c r="M3" s="74" t="s">
        <v>46</v>
      </c>
      <c r="N3" s="75"/>
      <c r="O3" s="76"/>
    </row>
    <row r="4" spans="1:15" ht="27.7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3"/>
      <c r="L4" s="84"/>
      <c r="M4" s="77"/>
      <c r="N4" s="78"/>
      <c r="O4" s="79"/>
    </row>
    <row r="5" spans="1:15" ht="17.25" customHeight="1" x14ac:dyDescent="0.25">
      <c r="A5" s="89" t="s">
        <v>42</v>
      </c>
      <c r="B5" s="89"/>
      <c r="C5" s="89"/>
      <c r="D5" s="89"/>
      <c r="E5" s="89"/>
      <c r="F5" s="89"/>
      <c r="G5" s="89"/>
      <c r="H5" s="89"/>
      <c r="I5" s="89"/>
      <c r="J5" s="89"/>
      <c r="K5" s="85">
        <v>1</v>
      </c>
      <c r="L5" s="86"/>
      <c r="M5" s="74" t="s">
        <v>45</v>
      </c>
      <c r="N5" s="75"/>
      <c r="O5" s="76"/>
    </row>
    <row r="6" spans="1:15" ht="36" customHeight="1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3"/>
      <c r="L6" s="84"/>
      <c r="M6" s="77"/>
      <c r="N6" s="78"/>
      <c r="O6" s="79"/>
    </row>
    <row r="7" spans="1:15" ht="15" customHeight="1" x14ac:dyDescent="0.25">
      <c r="A7" s="89" t="s">
        <v>43</v>
      </c>
      <c r="B7" s="89"/>
      <c r="C7" s="89"/>
      <c r="D7" s="89"/>
      <c r="E7" s="89"/>
      <c r="F7" s="89"/>
      <c r="G7" s="89"/>
      <c r="H7" s="89"/>
      <c r="I7" s="89"/>
      <c r="J7" s="89"/>
      <c r="K7" s="85">
        <v>1</v>
      </c>
      <c r="L7" s="86"/>
      <c r="M7" s="74" t="s">
        <v>40</v>
      </c>
      <c r="N7" s="75"/>
      <c r="O7" s="76"/>
    </row>
    <row r="8" spans="1:15" ht="33.75" customHeight="1" thickBot="1" x14ac:dyDescent="0.3">
      <c r="A8" s="89"/>
      <c r="B8" s="89"/>
      <c r="C8" s="89"/>
      <c r="D8" s="89"/>
      <c r="E8" s="89"/>
      <c r="F8" s="89"/>
      <c r="G8" s="89"/>
      <c r="H8" s="89"/>
      <c r="I8" s="89"/>
      <c r="J8" s="89"/>
      <c r="K8" s="87"/>
      <c r="L8" s="88"/>
      <c r="M8" s="77"/>
      <c r="N8" s="78"/>
      <c r="O8" s="79"/>
    </row>
    <row r="9" spans="1:15" ht="22.5" customHeight="1" x14ac:dyDescent="0.25">
      <c r="A9" s="80" t="s">
        <v>31</v>
      </c>
      <c r="B9" s="80"/>
      <c r="C9" s="80"/>
      <c r="D9" s="80"/>
      <c r="E9" s="80"/>
      <c r="F9" s="80"/>
      <c r="G9" s="80"/>
      <c r="H9" s="80"/>
      <c r="I9" s="80"/>
      <c r="J9" s="80"/>
      <c r="K9" s="59"/>
      <c r="L9" s="59"/>
      <c r="M9" s="60"/>
      <c r="N9" s="61"/>
      <c r="O9" s="61"/>
    </row>
    <row r="10" spans="1:15" ht="14.25" customHeight="1" thickBot="1" x14ac:dyDescent="0.3">
      <c r="A10" s="71"/>
      <c r="B10" s="58"/>
      <c r="C10" s="58"/>
      <c r="D10" s="58"/>
      <c r="E10" s="58"/>
      <c r="F10" s="58"/>
      <c r="G10" s="58"/>
      <c r="H10" s="58"/>
      <c r="I10" s="58"/>
      <c r="J10" s="58"/>
      <c r="K10" s="59"/>
      <c r="L10" s="59"/>
    </row>
    <row r="11" spans="1:15" ht="37.5" customHeight="1" x14ac:dyDescent="0.5">
      <c r="C11" s="90" t="s">
        <v>44</v>
      </c>
      <c r="D11" s="91"/>
      <c r="E11" s="91"/>
      <c r="F11" s="91"/>
      <c r="G11" s="91"/>
      <c r="H11" s="91"/>
      <c r="I11" s="91"/>
      <c r="J11" s="91"/>
      <c r="K11" s="92"/>
    </row>
    <row r="12" spans="1:15" ht="15" customHeight="1" x14ac:dyDescent="0.25">
      <c r="C12" s="110" t="s">
        <v>32</v>
      </c>
      <c r="D12" s="111"/>
      <c r="E12" s="111"/>
      <c r="F12" s="111"/>
      <c r="G12" s="111"/>
      <c r="H12" s="111"/>
      <c r="I12" s="111"/>
      <c r="J12" s="102">
        <f>COMÉRCIO!H4</f>
        <v>1</v>
      </c>
      <c r="K12" s="104"/>
    </row>
    <row r="13" spans="1:15" ht="39" customHeight="1" x14ac:dyDescent="0.25">
      <c r="C13" s="110"/>
      <c r="D13" s="111"/>
      <c r="E13" s="111"/>
      <c r="F13" s="111"/>
      <c r="G13" s="111"/>
      <c r="H13" s="111"/>
      <c r="I13" s="111"/>
      <c r="J13" s="102"/>
      <c r="K13" s="104"/>
    </row>
    <row r="14" spans="1:15" ht="15" customHeight="1" x14ac:dyDescent="0.25">
      <c r="C14" s="96" t="s">
        <v>33</v>
      </c>
      <c r="D14" s="97"/>
      <c r="E14" s="97"/>
      <c r="F14" s="97"/>
      <c r="G14" s="97"/>
      <c r="H14" s="97"/>
      <c r="I14" s="97"/>
      <c r="J14" s="102">
        <f>INDÚSTRIA!H4</f>
        <v>1</v>
      </c>
      <c r="K14" s="104"/>
    </row>
    <row r="15" spans="1:15" ht="19.5" customHeight="1" thickBot="1" x14ac:dyDescent="0.3">
      <c r="C15" s="98"/>
      <c r="D15" s="99"/>
      <c r="E15" s="99"/>
      <c r="F15" s="99"/>
      <c r="G15" s="99"/>
      <c r="H15" s="99"/>
      <c r="I15" s="99"/>
      <c r="J15" s="105"/>
      <c r="K15" s="107"/>
    </row>
    <row r="17" spans="3:26" ht="2.25" customHeight="1" thickBot="1" x14ac:dyDescent="0.3"/>
    <row r="18" spans="3:26" ht="60.75" customHeight="1" thickBot="1" x14ac:dyDescent="0.55000000000000004">
      <c r="C18" s="93" t="s">
        <v>36</v>
      </c>
      <c r="D18" s="94"/>
      <c r="E18" s="94"/>
      <c r="F18" s="94"/>
      <c r="G18" s="94"/>
      <c r="H18" s="94"/>
      <c r="I18" s="94"/>
      <c r="J18" s="94"/>
      <c r="K18" s="95"/>
    </row>
    <row r="19" spans="3:26" ht="15" customHeight="1" x14ac:dyDescent="0.25">
      <c r="C19" s="108" t="s">
        <v>34</v>
      </c>
      <c r="D19" s="109"/>
      <c r="E19" s="109"/>
      <c r="F19" s="109"/>
      <c r="G19" s="109"/>
      <c r="H19" s="109"/>
      <c r="I19" s="109"/>
      <c r="J19" s="100">
        <f>COMÉRCIO!D6/COMÉRCIO!A6</f>
        <v>0</v>
      </c>
      <c r="K19" s="101"/>
      <c r="L19" s="72" t="s">
        <v>47</v>
      </c>
    </row>
    <row r="20" spans="3:26" ht="36" customHeight="1" x14ac:dyDescent="0.25">
      <c r="C20" s="110"/>
      <c r="D20" s="111"/>
      <c r="E20" s="111"/>
      <c r="F20" s="111"/>
      <c r="G20" s="111"/>
      <c r="H20" s="111"/>
      <c r="I20" s="111"/>
      <c r="J20" s="102"/>
      <c r="K20" s="103"/>
      <c r="L20" s="72"/>
    </row>
    <row r="21" spans="3:26" ht="15" customHeight="1" x14ac:dyDescent="0.25">
      <c r="C21" s="96" t="s">
        <v>33</v>
      </c>
      <c r="D21" s="97"/>
      <c r="E21" s="97"/>
      <c r="F21" s="97"/>
      <c r="G21" s="97"/>
      <c r="H21" s="97"/>
      <c r="I21" s="97"/>
      <c r="J21" s="102">
        <f>INDÚSTRIA!D6/INDÚSTRIA!A6</f>
        <v>0</v>
      </c>
      <c r="K21" s="103"/>
      <c r="L21" s="72"/>
    </row>
    <row r="22" spans="3:26" ht="21" customHeight="1" thickBot="1" x14ac:dyDescent="0.3">
      <c r="C22" s="98"/>
      <c r="D22" s="99"/>
      <c r="E22" s="99"/>
      <c r="F22" s="99"/>
      <c r="G22" s="99"/>
      <c r="H22" s="99"/>
      <c r="I22" s="99"/>
      <c r="J22" s="105"/>
      <c r="K22" s="106"/>
      <c r="L22" s="72"/>
    </row>
    <row r="27" spans="3:26" ht="15.75" customHeight="1" x14ac:dyDescent="0.25"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3:26" ht="15" customHeight="1" x14ac:dyDescent="0.25"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3:26" ht="15" customHeight="1" x14ac:dyDescent="0.25"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3:26" ht="15" customHeight="1" x14ac:dyDescent="0.25"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3:26" ht="15" customHeight="1" x14ac:dyDescent="0.25"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</sheetData>
  <sheetProtection algorithmName="SHA-512" hashValue="lN8nB5mldpiIlFaWUfk/hQn2eVLwKMb2K8jWM/WMoyev1uQ0tyaug7NOojPJptNaKLc61nmJgLg8+YnXqvJM9w==" saltValue="neIBMAVzQKu+zoucTyoA2g==" spinCount="100000" sheet="1" objects="1" scenarios="1" formatCells="0" formatColumns="0" formatRows="0" insertColumns="0" insertRows="0" insertHyperlinks="0" deleteColumns="0" deleteRows="0" sort="0" autoFilter="0" pivotTables="0"/>
  <mergeCells count="22">
    <mergeCell ref="J19:K20"/>
    <mergeCell ref="J12:K13"/>
    <mergeCell ref="J21:K22"/>
    <mergeCell ref="J14:K15"/>
    <mergeCell ref="C19:I20"/>
    <mergeCell ref="C12:I13"/>
    <mergeCell ref="L19:L22"/>
    <mergeCell ref="A1:L1"/>
    <mergeCell ref="M3:O4"/>
    <mergeCell ref="M5:O6"/>
    <mergeCell ref="M7:O8"/>
    <mergeCell ref="A9:J9"/>
    <mergeCell ref="K3:L4"/>
    <mergeCell ref="K5:L6"/>
    <mergeCell ref="K7:L8"/>
    <mergeCell ref="A3:J4"/>
    <mergeCell ref="A5:J6"/>
    <mergeCell ref="A7:J8"/>
    <mergeCell ref="C11:K11"/>
    <mergeCell ref="C18:K18"/>
    <mergeCell ref="C21:I22"/>
    <mergeCell ref="C14:I15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70" zoomScaleNormal="70" workbookViewId="0">
      <selection activeCell="H4" sqref="H4"/>
    </sheetView>
  </sheetViews>
  <sheetFormatPr defaultRowHeight="18" customHeight="1" x14ac:dyDescent="0.25"/>
  <cols>
    <col min="1" max="1" width="30.140625" customWidth="1"/>
    <col min="2" max="2" width="18.28515625" customWidth="1"/>
    <col min="3" max="3" width="19.85546875" customWidth="1"/>
    <col min="4" max="4" width="42.28515625" customWidth="1"/>
    <col min="5" max="5" width="19.85546875" customWidth="1"/>
    <col min="6" max="6" width="18.5703125" customWidth="1"/>
    <col min="7" max="7" width="21.5703125" customWidth="1"/>
    <col min="8" max="8" width="21" customWidth="1"/>
    <col min="10" max="10" width="14.28515625" bestFit="1" customWidth="1"/>
    <col min="11" max="11" width="22.42578125" customWidth="1"/>
    <col min="12" max="12" width="15.85546875" customWidth="1"/>
    <col min="13" max="13" width="10.5703125" customWidth="1"/>
    <col min="15" max="15" width="10.5703125" bestFit="1" customWidth="1"/>
    <col min="16" max="16" width="10" customWidth="1"/>
    <col min="17" max="17" width="14.7109375" customWidth="1"/>
  </cols>
  <sheetData>
    <row r="1" spans="1:13" ht="72" customHeight="1" x14ac:dyDescent="0.25">
      <c r="A1" s="117" t="s">
        <v>39</v>
      </c>
      <c r="B1" s="117"/>
      <c r="C1" s="117"/>
      <c r="D1" s="117"/>
      <c r="E1" s="117"/>
      <c r="F1" s="117"/>
      <c r="G1" s="117"/>
      <c r="H1" s="117"/>
    </row>
    <row r="2" spans="1:13" ht="18" customHeight="1" x14ac:dyDescent="0.35">
      <c r="A2" s="22"/>
      <c r="B2" s="118" t="s">
        <v>14</v>
      </c>
      <c r="C2" s="119"/>
      <c r="D2" s="120"/>
      <c r="E2" s="121" t="s">
        <v>19</v>
      </c>
      <c r="F2" s="122"/>
      <c r="G2" s="123"/>
      <c r="H2" s="124" t="s">
        <v>6</v>
      </c>
    </row>
    <row r="3" spans="1:13" ht="46.5" customHeight="1" x14ac:dyDescent="0.25">
      <c r="A3" s="25" t="s">
        <v>20</v>
      </c>
      <c r="B3" s="23" t="s">
        <v>13</v>
      </c>
      <c r="C3" s="23" t="s">
        <v>10</v>
      </c>
      <c r="D3" s="23" t="s">
        <v>15</v>
      </c>
      <c r="E3" s="24" t="s">
        <v>13</v>
      </c>
      <c r="F3" s="24" t="s">
        <v>10</v>
      </c>
      <c r="G3" s="24" t="s">
        <v>15</v>
      </c>
      <c r="H3" s="124"/>
      <c r="J3" s="2"/>
    </row>
    <row r="4" spans="1:13" ht="18" customHeight="1" thickBot="1" x14ac:dyDescent="0.3">
      <c r="A4" s="39">
        <f>'CALCULADORA SN- ICMS PR'!K7</f>
        <v>1</v>
      </c>
      <c r="B4" s="46">
        <f>IF(A4&lt;=$A$25,B25,IF(A4&lt;=$A$26,$B$26,IF(A4&lt;=$A$27,$B$27,IF(A4&lt;=$A$28,$B$28,IF(A4&lt;=$A$29,$B$29,$B$29)))))</f>
        <v>0</v>
      </c>
      <c r="C4" s="47">
        <f>(IF(A4&lt;=$A$25,B25,IF(A4&lt;=$A$26,$C$26,IF(A4&lt;=$A$27,$C$27,IF(A4&lt;=$A$28,$C$28,IF(A4&lt;=$A$29,$C$29,$C$29))))))</f>
        <v>0</v>
      </c>
      <c r="D4" s="63">
        <f>E44</f>
        <v>0</v>
      </c>
      <c r="E4" s="46">
        <f>IF(A4&lt;=$A$18,B18,IF(A4&lt;=$A$19,$B$19,IF(A4&lt;=$A$20,$B$20,IF(A4&lt;=$A$21,$B$21,IF(A4&lt;=$A$22,$B$22,$B$22)))))</f>
        <v>1.3600000000000001E-2</v>
      </c>
      <c r="F4" s="47">
        <f>(IF(A4&lt;=$A$18,C18,IF(A4&lt;=$A$19,$C$19,IF(A4&lt;=$A$20,$C$20,IF(A4&lt;=$A$21,$C$21,IF(A4&lt;=$A$22,$C$22,$C$22))))))</f>
        <v>0</v>
      </c>
      <c r="G4" s="63">
        <f>($A$4*E4-F4)/$A$4</f>
        <v>1.3600000000000001E-2</v>
      </c>
      <c r="H4" s="62">
        <f>IF(D6&lt;G6,100%-D6/G6,0)</f>
        <v>1</v>
      </c>
    </row>
    <row r="5" spans="1:13" ht="18" customHeight="1" x14ac:dyDescent="0.25">
      <c r="A5" s="44" t="s">
        <v>22</v>
      </c>
      <c r="B5" s="48" t="s">
        <v>28</v>
      </c>
      <c r="C5" s="49"/>
      <c r="D5" s="50" t="s">
        <v>21</v>
      </c>
      <c r="E5" s="48" t="s">
        <v>28</v>
      </c>
      <c r="F5" s="53"/>
      <c r="G5" s="52" t="s">
        <v>21</v>
      </c>
      <c r="H5" s="28" t="s">
        <v>23</v>
      </c>
    </row>
    <row r="6" spans="1:13" ht="18" customHeight="1" thickBot="1" x14ac:dyDescent="0.3">
      <c r="A6" s="54">
        <f>'CALCULADORA SN- ICMS PR'!K3</f>
        <v>1</v>
      </c>
      <c r="B6" s="126">
        <f>IF(B8&lt;=3600000,0,G29)</f>
        <v>0</v>
      </c>
      <c r="C6" s="127"/>
      <c r="D6" s="51">
        <f>IF(B8&lt;=3600000,(A$6)*D$4,((3600000-(B8-A6))*D4)+((B8-3600000)*G29))</f>
        <v>0</v>
      </c>
      <c r="E6" s="128">
        <f>IF(B8&lt;=3600000,0,G22)</f>
        <v>0</v>
      </c>
      <c r="F6" s="129"/>
      <c r="G6" s="45">
        <f>IF(B8&lt;=3600000,(A$6)*G$4,((3600000-(B8-A6))*G4)+((B8-3600000)*G22))</f>
        <v>1.3600000000000001E-2</v>
      </c>
      <c r="H6" s="29">
        <f>IF(D6&lt;G6,G6-D6,0)</f>
        <v>1.3600000000000001E-2</v>
      </c>
    </row>
    <row r="7" spans="1:13" ht="43.5" customHeight="1" x14ac:dyDescent="0.25">
      <c r="A7" s="55" t="s">
        <v>29</v>
      </c>
      <c r="B7" s="130" t="s">
        <v>30</v>
      </c>
      <c r="C7" s="130"/>
      <c r="D7" s="42"/>
      <c r="E7" s="27"/>
      <c r="F7" s="26"/>
      <c r="G7" s="42"/>
      <c r="H7" s="43"/>
    </row>
    <row r="8" spans="1:13" ht="18" customHeight="1" x14ac:dyDescent="0.25">
      <c r="A8" s="56">
        <f>'CALCULADORA SN- ICMS PR'!K5</f>
        <v>1</v>
      </c>
      <c r="B8" s="131">
        <f>A8+A6</f>
        <v>2</v>
      </c>
      <c r="C8" s="131"/>
      <c r="D8" s="42"/>
      <c r="E8" s="27"/>
      <c r="F8" s="26"/>
      <c r="G8" s="42"/>
      <c r="H8" s="43"/>
    </row>
    <row r="9" spans="1:13" ht="18" customHeight="1" x14ac:dyDescent="0.25">
      <c r="A9" s="115" t="s">
        <v>7</v>
      </c>
      <c r="B9" s="115"/>
      <c r="C9" s="115"/>
      <c r="D9" s="115"/>
      <c r="E9" s="115"/>
      <c r="F9" s="115"/>
      <c r="G9" s="115"/>
      <c r="H9" s="115"/>
    </row>
    <row r="10" spans="1:13" ht="18" customHeight="1" x14ac:dyDescent="0.25">
      <c r="A10" s="17" t="s">
        <v>8</v>
      </c>
      <c r="B10" s="18" t="s">
        <v>9</v>
      </c>
      <c r="C10" s="19" t="s">
        <v>10</v>
      </c>
      <c r="D10" s="20"/>
      <c r="E10" s="17" t="s">
        <v>11</v>
      </c>
      <c r="F10" s="18"/>
      <c r="G10" s="17" t="s">
        <v>12</v>
      </c>
      <c r="H10" s="17" t="s">
        <v>13</v>
      </c>
    </row>
    <row r="11" spans="1:13" ht="18" customHeight="1" x14ac:dyDescent="0.25">
      <c r="A11" s="3">
        <v>180000</v>
      </c>
      <c r="B11" s="6">
        <v>0.04</v>
      </c>
      <c r="C11" s="11"/>
      <c r="D11" s="13"/>
      <c r="E11" s="6">
        <v>0.34</v>
      </c>
      <c r="F11" s="7"/>
      <c r="G11" s="8">
        <f>((A11*B11)-C11)/A11</f>
        <v>0.04</v>
      </c>
      <c r="H11" s="9">
        <f>G11*E11</f>
        <v>1.3600000000000001E-2</v>
      </c>
    </row>
    <row r="12" spans="1:13" ht="18" customHeight="1" x14ac:dyDescent="0.25">
      <c r="A12" s="3">
        <v>360000</v>
      </c>
      <c r="B12" s="6">
        <v>7.2999999999999995E-2</v>
      </c>
      <c r="C12" s="12">
        <f>((B12-B11)*A11)+C11</f>
        <v>5939.9999999999991</v>
      </c>
      <c r="D12" s="13"/>
      <c r="E12" s="6">
        <v>0.34</v>
      </c>
      <c r="F12" s="7"/>
      <c r="G12" s="8">
        <f>((A12*B12)-C12)/A12</f>
        <v>5.6500000000000002E-2</v>
      </c>
      <c r="H12" s="9">
        <f>G12*E12</f>
        <v>1.9210000000000001E-2</v>
      </c>
    </row>
    <row r="13" spans="1:13" ht="18" customHeight="1" x14ac:dyDescent="0.25">
      <c r="A13" s="3">
        <v>720000</v>
      </c>
      <c r="B13" s="6">
        <v>9.5000000000000001E-2</v>
      </c>
      <c r="C13" s="12">
        <f>((B13-B12)*A12)+C12</f>
        <v>13860</v>
      </c>
      <c r="D13" s="13"/>
      <c r="E13" s="6">
        <v>0.33500000000000002</v>
      </c>
      <c r="F13" s="7"/>
      <c r="G13" s="8">
        <f>((A13*B13)-C13)/A13</f>
        <v>7.5749999999999998E-2</v>
      </c>
      <c r="H13" s="9">
        <f>G13*E13</f>
        <v>2.537625E-2</v>
      </c>
      <c r="M13" s="1"/>
    </row>
    <row r="14" spans="1:13" ht="18" customHeight="1" x14ac:dyDescent="0.25">
      <c r="A14" s="3">
        <v>1800000</v>
      </c>
      <c r="B14" s="6">
        <v>0.107</v>
      </c>
      <c r="C14" s="12">
        <f>((B14-B13)*A13)+C13</f>
        <v>22500</v>
      </c>
      <c r="D14" s="13"/>
      <c r="E14" s="6">
        <v>0.33500000000000002</v>
      </c>
      <c r="F14" s="7"/>
      <c r="G14" s="8">
        <f>((A14*B14)-C14)/A14</f>
        <v>9.4500000000000001E-2</v>
      </c>
      <c r="H14" s="9">
        <f>G14*E14</f>
        <v>3.1657500000000005E-2</v>
      </c>
    </row>
    <row r="15" spans="1:13" ht="18" customHeight="1" x14ac:dyDescent="0.25">
      <c r="A15" s="3">
        <v>3600000</v>
      </c>
      <c r="B15" s="6">
        <v>0.14299999999999999</v>
      </c>
      <c r="C15" s="12">
        <f>((B15-B14)*A14)+C14</f>
        <v>87299.999999999985</v>
      </c>
      <c r="D15" s="13"/>
      <c r="E15" s="6">
        <v>0.33500000000000002</v>
      </c>
      <c r="F15" s="7"/>
      <c r="G15" s="8">
        <f>((A15*B15)-C15)/A15</f>
        <v>0.11874999999999998</v>
      </c>
      <c r="H15" s="9">
        <f>G15*E15</f>
        <v>3.9781249999999997E-2</v>
      </c>
    </row>
    <row r="16" spans="1:13" ht="18" customHeight="1" thickBot="1" x14ac:dyDescent="0.3">
      <c r="A16" s="125" t="s">
        <v>17</v>
      </c>
      <c r="B16" s="125"/>
      <c r="C16" s="125"/>
    </row>
    <row r="17" spans="1:7" ht="18" customHeight="1" x14ac:dyDescent="0.25">
      <c r="A17" s="17" t="s">
        <v>8</v>
      </c>
      <c r="B17" s="18" t="s">
        <v>9</v>
      </c>
      <c r="C17" s="19" t="s">
        <v>10</v>
      </c>
      <c r="D17" s="65" t="s">
        <v>35</v>
      </c>
      <c r="E17" s="66"/>
      <c r="F17" s="64"/>
      <c r="G17" s="17" t="s">
        <v>12</v>
      </c>
    </row>
    <row r="18" spans="1:7" ht="18" customHeight="1" x14ac:dyDescent="0.25">
      <c r="A18" s="3">
        <v>180000</v>
      </c>
      <c r="B18" s="9">
        <f>B11*E11</f>
        <v>1.3600000000000001E-2</v>
      </c>
      <c r="C18" s="12">
        <v>0</v>
      </c>
      <c r="D18" s="67">
        <f>B11*E13</f>
        <v>1.34E-2</v>
      </c>
      <c r="E18" s="68">
        <v>0</v>
      </c>
      <c r="F18" s="64"/>
      <c r="G18" s="8">
        <f>((A18*B18)-C18)/A18</f>
        <v>1.3599999999999999E-2</v>
      </c>
    </row>
    <row r="19" spans="1:7" ht="18" customHeight="1" x14ac:dyDescent="0.25">
      <c r="A19" s="3">
        <v>360000</v>
      </c>
      <c r="B19" s="9">
        <f>B12*E12</f>
        <v>2.4820000000000002E-2</v>
      </c>
      <c r="C19" s="12">
        <f>((B19-B18)*A18)+C18</f>
        <v>2019.6000000000001</v>
      </c>
      <c r="D19" s="67">
        <f>B12*E13</f>
        <v>2.4455000000000001E-2</v>
      </c>
      <c r="E19" s="68">
        <f>((D19-D18)*A18)+E18</f>
        <v>1989.9</v>
      </c>
      <c r="F19" s="64"/>
      <c r="G19" s="8">
        <f>((A19*B19)-C19)/A19</f>
        <v>1.9210000000000001E-2</v>
      </c>
    </row>
    <row r="20" spans="1:7" ht="18" customHeight="1" x14ac:dyDescent="0.25">
      <c r="A20" s="3">
        <v>720000</v>
      </c>
      <c r="B20" s="9">
        <f>B13*E13</f>
        <v>3.1824999999999999E-2</v>
      </c>
      <c r="C20" s="12">
        <f>E20</f>
        <v>4643.0999999999995</v>
      </c>
      <c r="D20" s="33"/>
      <c r="E20" s="68">
        <f>((B20-D19)*A19)+E19</f>
        <v>4643.0999999999995</v>
      </c>
      <c r="F20" s="64"/>
      <c r="G20" s="8">
        <f>((A20*B20)-C20)/A20</f>
        <v>2.5376250000000003E-2</v>
      </c>
    </row>
    <row r="21" spans="1:7" ht="18" customHeight="1" x14ac:dyDescent="0.25">
      <c r="A21" s="3">
        <v>1800000</v>
      </c>
      <c r="B21" s="9">
        <f>B14*E14</f>
        <v>3.5845000000000002E-2</v>
      </c>
      <c r="C21" s="12">
        <f>E21</f>
        <v>7537.5000000000018</v>
      </c>
      <c r="D21" s="33"/>
      <c r="E21" s="68">
        <f>((B21-B20)*A20)+E20</f>
        <v>7537.5000000000018</v>
      </c>
      <c r="F21" s="64"/>
      <c r="G21" s="8">
        <f>((A21*B21)-C21)/A21</f>
        <v>3.1657499999999998E-2</v>
      </c>
    </row>
    <row r="22" spans="1:7" ht="18" customHeight="1" thickBot="1" x14ac:dyDescent="0.3">
      <c r="A22" s="3">
        <v>3600000</v>
      </c>
      <c r="B22" s="9">
        <f t="shared" ref="B22" si="0">B15*E15</f>
        <v>4.7904999999999996E-2</v>
      </c>
      <c r="C22" s="12">
        <f>E22</f>
        <v>29245.499999999993</v>
      </c>
      <c r="D22" s="69"/>
      <c r="E22" s="70">
        <f>((B22-B21)*A21)+E21</f>
        <v>29245.499999999993</v>
      </c>
      <c r="F22" s="64"/>
      <c r="G22" s="8">
        <f>((A22*B22)-C22)/A22</f>
        <v>3.9781249999999997E-2</v>
      </c>
    </row>
    <row r="23" spans="1:7" ht="18" customHeight="1" x14ac:dyDescent="0.25">
      <c r="A23" s="116" t="s">
        <v>18</v>
      </c>
      <c r="B23" s="116"/>
      <c r="C23" s="116"/>
    </row>
    <row r="24" spans="1:7" ht="18" customHeight="1" x14ac:dyDescent="0.25">
      <c r="A24" s="17" t="s">
        <v>8</v>
      </c>
      <c r="B24" s="18" t="s">
        <v>9</v>
      </c>
      <c r="C24" s="21" t="s">
        <v>10</v>
      </c>
      <c r="D24" s="4"/>
      <c r="E24" s="4"/>
      <c r="F24" s="4"/>
      <c r="G24" s="17" t="s">
        <v>12</v>
      </c>
    </row>
    <row r="25" spans="1:7" ht="18" customHeight="1" x14ac:dyDescent="0.25">
      <c r="A25" s="3">
        <v>180000</v>
      </c>
      <c r="B25" s="9">
        <v>0</v>
      </c>
      <c r="C25" s="10">
        <v>0</v>
      </c>
      <c r="D25" s="4"/>
      <c r="E25" s="4"/>
      <c r="F25" s="4"/>
      <c r="G25" s="8">
        <f>((A25*B25)-C25)/A25</f>
        <v>0</v>
      </c>
    </row>
    <row r="26" spans="1:7" ht="18" customHeight="1" x14ac:dyDescent="0.25">
      <c r="A26" s="3">
        <v>360000</v>
      </c>
      <c r="B26" s="9">
        <v>0</v>
      </c>
      <c r="C26" s="10">
        <f t="shared" ref="C26:C29" si="1">((B26-B25)*A25)+C25</f>
        <v>0</v>
      </c>
      <c r="D26" s="4"/>
      <c r="E26" s="4"/>
      <c r="F26" s="4"/>
      <c r="G26" s="8">
        <f t="shared" ref="G26:G28" si="2">((A26*B26)-C26)/A26</f>
        <v>0</v>
      </c>
    </row>
    <row r="27" spans="1:7" ht="18" customHeight="1" x14ac:dyDescent="0.25">
      <c r="A27" s="3">
        <v>720000</v>
      </c>
      <c r="B27" s="9">
        <f>B20</f>
        <v>3.1824999999999999E-2</v>
      </c>
      <c r="C27" s="10">
        <f>((B27-B26)*A26)+C26</f>
        <v>11457</v>
      </c>
      <c r="D27" s="4"/>
      <c r="E27" s="4"/>
      <c r="F27" s="4"/>
      <c r="G27" s="16">
        <f t="shared" si="2"/>
        <v>1.59125E-2</v>
      </c>
    </row>
    <row r="28" spans="1:7" ht="18" customHeight="1" x14ac:dyDescent="0.25">
      <c r="A28" s="3">
        <v>1800000</v>
      </c>
      <c r="B28" s="9">
        <f t="shared" ref="B28:B29" si="3">B21</f>
        <v>3.5845000000000002E-2</v>
      </c>
      <c r="C28" s="10">
        <f t="shared" si="1"/>
        <v>14351.400000000001</v>
      </c>
      <c r="D28" s="4"/>
      <c r="E28" s="4"/>
      <c r="F28" s="4"/>
      <c r="G28" s="16">
        <f t="shared" si="2"/>
        <v>2.7871999999999997E-2</v>
      </c>
    </row>
    <row r="29" spans="1:7" ht="18" customHeight="1" x14ac:dyDescent="0.25">
      <c r="A29" s="3">
        <v>3600000</v>
      </c>
      <c r="B29" s="9">
        <f t="shared" si="3"/>
        <v>4.7904999999999996E-2</v>
      </c>
      <c r="C29" s="10">
        <f t="shared" si="1"/>
        <v>36059.399999999994</v>
      </c>
      <c r="D29" s="4"/>
      <c r="E29" s="4"/>
      <c r="F29" s="4"/>
      <c r="G29" s="16">
        <f>((A29*B29)-C29)/A29</f>
        <v>3.7888499999999999E-2</v>
      </c>
    </row>
    <row r="34" spans="1:12" ht="18" customHeight="1" x14ac:dyDescent="0.25">
      <c r="A34" s="114" t="s">
        <v>16</v>
      </c>
      <c r="B34" s="114"/>
      <c r="C34" s="114"/>
      <c r="D34" s="114"/>
      <c r="E34" s="114"/>
      <c r="F34" s="114"/>
      <c r="G34" s="114"/>
      <c r="H34" s="114"/>
    </row>
    <row r="35" spans="1:12" ht="18" customHeight="1" x14ac:dyDescent="0.25">
      <c r="A35" s="4" t="s">
        <v>2</v>
      </c>
      <c r="B35" s="4" t="s">
        <v>1</v>
      </c>
      <c r="C35" s="5" t="s">
        <v>0</v>
      </c>
      <c r="D35" s="4"/>
      <c r="E35" s="4" t="s">
        <v>3</v>
      </c>
      <c r="F35" s="4"/>
      <c r="G35" s="4" t="s">
        <v>4</v>
      </c>
      <c r="H35" s="4" t="s">
        <v>5</v>
      </c>
    </row>
    <row r="36" spans="1:12" ht="18" customHeight="1" x14ac:dyDescent="0.25">
      <c r="A36" s="3">
        <v>180000</v>
      </c>
      <c r="B36" s="6">
        <v>0</v>
      </c>
      <c r="C36" s="5"/>
      <c r="D36" s="4"/>
      <c r="E36" s="6">
        <v>0.34</v>
      </c>
      <c r="F36" s="7"/>
      <c r="G36" s="8">
        <f>((A36*B36)-C36)/A36</f>
        <v>0</v>
      </c>
      <c r="H36" s="14">
        <f>G36*E36</f>
        <v>0</v>
      </c>
    </row>
    <row r="37" spans="1:12" ht="18" customHeight="1" x14ac:dyDescent="0.25">
      <c r="A37" s="3">
        <v>360000</v>
      </c>
      <c r="B37" s="6">
        <v>0</v>
      </c>
      <c r="C37" s="10">
        <f>((B37-B36)*A36)+C36</f>
        <v>0</v>
      </c>
      <c r="D37" s="4"/>
      <c r="E37" s="6">
        <v>0.34</v>
      </c>
      <c r="F37" s="7"/>
      <c r="G37" s="8">
        <f>((A37*B37)-C37)/A37</f>
        <v>0</v>
      </c>
      <c r="H37" s="14">
        <f>G37*E37</f>
        <v>0</v>
      </c>
    </row>
    <row r="38" spans="1:12" ht="18" customHeight="1" x14ac:dyDescent="0.25">
      <c r="A38" s="3">
        <v>720000</v>
      </c>
      <c r="B38" s="6">
        <v>9.5000000000000001E-2</v>
      </c>
      <c r="C38" s="10">
        <f>((B38-B37)*A37)+C37</f>
        <v>34200</v>
      </c>
      <c r="D38" s="4"/>
      <c r="E38" s="6">
        <v>0.33500000000000002</v>
      </c>
      <c r="F38" s="7"/>
      <c r="G38" s="8">
        <f>((A38*B38)-C38)/A38</f>
        <v>4.7500000000000001E-2</v>
      </c>
      <c r="H38" s="15">
        <f>G38*E38</f>
        <v>1.59125E-2</v>
      </c>
    </row>
    <row r="39" spans="1:12" ht="18" customHeight="1" x14ac:dyDescent="0.25">
      <c r="A39" s="3">
        <v>1800000</v>
      </c>
      <c r="B39" s="6">
        <v>0.107</v>
      </c>
      <c r="C39" s="10">
        <f>((B39-B38)*A38)+C38</f>
        <v>42840</v>
      </c>
      <c r="D39" s="4"/>
      <c r="E39" s="6">
        <v>0.33500000000000002</v>
      </c>
      <c r="F39" s="7"/>
      <c r="G39" s="8">
        <f>((A39*B39)-C39)/A39</f>
        <v>8.3199999999999996E-2</v>
      </c>
      <c r="H39" s="15">
        <f>G39*E39</f>
        <v>2.7872000000000001E-2</v>
      </c>
    </row>
    <row r="40" spans="1:12" ht="18" customHeight="1" x14ac:dyDescent="0.25">
      <c r="A40" s="3">
        <v>3600000</v>
      </c>
      <c r="B40" s="6">
        <v>0.14299999999999999</v>
      </c>
      <c r="C40" s="10">
        <f>((B40-B39)*A39)+C39</f>
        <v>107639.99999999999</v>
      </c>
      <c r="D40" s="4"/>
      <c r="E40" s="6">
        <v>0.33500000000000002</v>
      </c>
      <c r="F40" s="7"/>
      <c r="G40" s="8">
        <f>((A40*B40)-C40)/A40</f>
        <v>0.11309999999999998</v>
      </c>
      <c r="H40" s="15">
        <f>G40*E40</f>
        <v>3.7888499999999992E-2</v>
      </c>
    </row>
    <row r="42" spans="1:12" ht="18" customHeight="1" thickBot="1" x14ac:dyDescent="0.3"/>
    <row r="43" spans="1:12" ht="18" customHeight="1" x14ac:dyDescent="0.25">
      <c r="A43" s="112" t="s">
        <v>24</v>
      </c>
      <c r="B43" s="113"/>
      <c r="D43" s="40" t="s">
        <v>25</v>
      </c>
      <c r="E43" s="40" t="s">
        <v>26</v>
      </c>
    </row>
    <row r="44" spans="1:12" ht="18" customHeight="1" thickBot="1" x14ac:dyDescent="0.3">
      <c r="A44" s="33" t="s">
        <v>2</v>
      </c>
      <c r="B44" s="34" t="s">
        <v>1</v>
      </c>
      <c r="D44" s="41">
        <f>IF(B8&lt;=3600000,(IF(A4&lt;=A45,B45,IF(A4&lt;=A46,B46,(IF(A4&lt;=A47,B47,IF(A4&lt;=A48,B48,IF(A4&lt;=A49,B49,IF(A4&lt;=A50,B50,IF(A4&lt;=A51,B51,IF(A4&lt;=A52,B52,IF(A4&lt;=A53,B53,IF(A4&lt;=A54,B54,IF(A4&lt;=A55,B55,IF(A4&lt;=A56,B56,IF(A4&lt;=A57,B57,IF(A4&lt;=A58,B58,IF(A4&lt;=A59,B59,IF(A4&lt;=A60,B60,IF(A4&lt;=A61,B61,IF(A4&lt;=A62,B62,IF(A4&lt;=A63,B63,B64))))))))))))))))))))),B64)</f>
        <v>0</v>
      </c>
      <c r="E44" s="41">
        <f>IF(D46&gt;=(D44*1.2),D44*1.2,D46)</f>
        <v>0</v>
      </c>
    </row>
    <row r="45" spans="1:12" ht="18" customHeight="1" x14ac:dyDescent="0.25">
      <c r="A45" s="35">
        <v>180000</v>
      </c>
      <c r="B45" s="36">
        <v>0</v>
      </c>
      <c r="D45" s="40" t="s">
        <v>27</v>
      </c>
      <c r="J45" s="31"/>
      <c r="K45" s="31"/>
      <c r="L45" s="31"/>
    </row>
    <row r="46" spans="1:12" ht="18" customHeight="1" thickBot="1" x14ac:dyDescent="0.3">
      <c r="A46" s="35">
        <v>360000</v>
      </c>
      <c r="B46" s="36">
        <v>0</v>
      </c>
      <c r="D46" s="41">
        <f>($A$4*$B$4-$C$4)/$A$4</f>
        <v>0</v>
      </c>
      <c r="J46" s="31"/>
      <c r="K46" s="31"/>
      <c r="L46" s="31"/>
    </row>
    <row r="47" spans="1:12" ht="18" customHeight="1" x14ac:dyDescent="0.25">
      <c r="A47" s="35">
        <v>540000</v>
      </c>
      <c r="B47" s="36">
        <v>6.7000000000000002E-3</v>
      </c>
      <c r="K47" s="31"/>
    </row>
    <row r="48" spans="1:12" ht="18" customHeight="1" x14ac:dyDescent="0.25">
      <c r="A48" s="35">
        <v>720000</v>
      </c>
      <c r="B48" s="36">
        <v>1.0699999999999999E-2</v>
      </c>
    </row>
    <row r="49" spans="1:12" ht="18" customHeight="1" x14ac:dyDescent="0.25">
      <c r="A49" s="35">
        <v>900000</v>
      </c>
      <c r="B49" s="36">
        <v>1.3299999999999999E-2</v>
      </c>
    </row>
    <row r="50" spans="1:12" ht="18" customHeight="1" x14ac:dyDescent="0.25">
      <c r="A50" s="35">
        <v>1080000</v>
      </c>
      <c r="B50" s="36">
        <v>1.52E-2</v>
      </c>
    </row>
    <row r="51" spans="1:12" ht="18" customHeight="1" x14ac:dyDescent="0.25">
      <c r="A51" s="35">
        <v>1260000</v>
      </c>
      <c r="B51" s="36">
        <v>1.83E-2</v>
      </c>
    </row>
    <row r="52" spans="1:12" ht="18" customHeight="1" x14ac:dyDescent="0.25">
      <c r="A52" s="35">
        <v>1440000</v>
      </c>
      <c r="B52" s="36">
        <v>2.07E-2</v>
      </c>
    </row>
    <row r="53" spans="1:12" ht="18" customHeight="1" x14ac:dyDescent="0.25">
      <c r="A53" s="35">
        <v>1620000</v>
      </c>
      <c r="B53" s="36">
        <v>2.2700000000000001E-2</v>
      </c>
      <c r="K53" s="30"/>
      <c r="L53" s="31"/>
    </row>
    <row r="54" spans="1:12" ht="18" customHeight="1" x14ac:dyDescent="0.25">
      <c r="A54" s="35">
        <v>1800000</v>
      </c>
      <c r="B54" s="36">
        <v>2.4199999999999999E-2</v>
      </c>
    </row>
    <row r="55" spans="1:12" ht="18" customHeight="1" x14ac:dyDescent="0.25">
      <c r="A55" s="35">
        <v>1980000</v>
      </c>
      <c r="B55" s="36">
        <v>2.5600000000000001E-2</v>
      </c>
    </row>
    <row r="56" spans="1:12" ht="18" customHeight="1" x14ac:dyDescent="0.25">
      <c r="A56" s="35">
        <v>2160000</v>
      </c>
      <c r="B56" s="36">
        <v>2.6700000000000002E-2</v>
      </c>
    </row>
    <row r="57" spans="1:12" ht="18" customHeight="1" x14ac:dyDescent="0.25">
      <c r="A57" s="35">
        <v>2340000</v>
      </c>
      <c r="B57" s="36">
        <v>2.76E-2</v>
      </c>
    </row>
    <row r="58" spans="1:12" ht="18" customHeight="1" x14ac:dyDescent="0.25">
      <c r="A58" s="35">
        <v>2520000</v>
      </c>
      <c r="B58" s="36">
        <v>2.8400000000000002E-2</v>
      </c>
    </row>
    <row r="59" spans="1:12" ht="18" customHeight="1" x14ac:dyDescent="0.25">
      <c r="A59" s="35">
        <v>2700000</v>
      </c>
      <c r="B59" s="36">
        <v>2.92E-2</v>
      </c>
    </row>
    <row r="60" spans="1:12" ht="18" customHeight="1" x14ac:dyDescent="0.25">
      <c r="A60" s="35">
        <v>2880000</v>
      </c>
      <c r="B60" s="36">
        <v>3.0599999999999999E-2</v>
      </c>
    </row>
    <row r="61" spans="1:12" ht="18" customHeight="1" x14ac:dyDescent="0.25">
      <c r="A61" s="35">
        <v>3060000</v>
      </c>
      <c r="B61" s="36">
        <v>3.1899999999999998E-2</v>
      </c>
    </row>
    <row r="62" spans="1:12" ht="18" customHeight="1" x14ac:dyDescent="0.25">
      <c r="A62" s="35">
        <v>3240000</v>
      </c>
      <c r="B62" s="36">
        <v>3.3000000000000002E-2</v>
      </c>
    </row>
    <row r="63" spans="1:12" ht="18" customHeight="1" x14ac:dyDescent="0.25">
      <c r="A63" s="35">
        <v>3420000</v>
      </c>
      <c r="B63" s="36">
        <v>3.4000000000000002E-2</v>
      </c>
    </row>
    <row r="64" spans="1:12" ht="18" customHeight="1" thickBot="1" x14ac:dyDescent="0.3">
      <c r="A64" s="37">
        <v>3600000</v>
      </c>
      <c r="B64" s="38">
        <v>3.5000000000000003E-2</v>
      </c>
    </row>
    <row r="65" spans="2:2" ht="18" customHeight="1" x14ac:dyDescent="0.25">
      <c r="B65" s="32"/>
    </row>
  </sheetData>
  <sheetProtection algorithmName="SHA-512" hashValue="XRA7r5iyS6Q2N3lPE9mQIdXOU1XgKK0gI4qysEE45gXnz8JA9YKSVVE2lvVdmxFtGWGRCQJzEFOGAZ7x6TZR5g==" saltValue="huef6GNE6VR9I+Ydj4tRFw==" spinCount="100000" sheet="1" objects="1" scenarios="1" formatCells="0" formatColumns="0" formatRows="0" insertColumns="0" insertRows="0" insertHyperlinks="0" deleteColumns="0" deleteRows="0" sort="0" autoFilter="0" pivotTables="0"/>
  <mergeCells count="13">
    <mergeCell ref="A43:B43"/>
    <mergeCell ref="A34:H34"/>
    <mergeCell ref="A9:H9"/>
    <mergeCell ref="A23:C23"/>
    <mergeCell ref="A1:H1"/>
    <mergeCell ref="B2:D2"/>
    <mergeCell ref="E2:G2"/>
    <mergeCell ref="H2:H3"/>
    <mergeCell ref="A16:C16"/>
    <mergeCell ref="B6:C6"/>
    <mergeCell ref="E6:F6"/>
    <mergeCell ref="B7:C7"/>
    <mergeCell ref="B8:C8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70" zoomScaleNormal="70" workbookViewId="0">
      <selection activeCell="L27" sqref="L27"/>
    </sheetView>
  </sheetViews>
  <sheetFormatPr defaultRowHeight="18" customHeight="1" x14ac:dyDescent="0.25"/>
  <cols>
    <col min="1" max="1" width="30.140625" customWidth="1"/>
    <col min="2" max="2" width="18.28515625" customWidth="1"/>
    <col min="3" max="3" width="19.85546875" customWidth="1"/>
    <col min="4" max="4" width="42.28515625" customWidth="1"/>
    <col min="5" max="5" width="19.85546875" customWidth="1"/>
    <col min="6" max="6" width="18.5703125" customWidth="1"/>
    <col min="7" max="7" width="21.5703125" customWidth="1"/>
    <col min="8" max="8" width="21" customWidth="1"/>
    <col min="10" max="10" width="14.28515625" bestFit="1" customWidth="1"/>
    <col min="11" max="11" width="22.42578125" customWidth="1"/>
    <col min="12" max="12" width="15.85546875" customWidth="1"/>
    <col min="13" max="13" width="10.5703125" customWidth="1"/>
    <col min="15" max="15" width="10.5703125" bestFit="1" customWidth="1"/>
    <col min="16" max="16" width="10" customWidth="1"/>
    <col min="17" max="17" width="14.7109375" customWidth="1"/>
  </cols>
  <sheetData>
    <row r="1" spans="1:13" ht="60.75" customHeight="1" x14ac:dyDescent="0.25">
      <c r="A1" s="117" t="s">
        <v>38</v>
      </c>
      <c r="B1" s="117"/>
      <c r="C1" s="117"/>
      <c r="D1" s="117"/>
      <c r="E1" s="117"/>
      <c r="F1" s="117"/>
      <c r="G1" s="117"/>
      <c r="H1" s="117"/>
    </row>
    <row r="2" spans="1:13" ht="18" customHeight="1" x14ac:dyDescent="0.35">
      <c r="A2" s="22"/>
      <c r="B2" s="118" t="s">
        <v>14</v>
      </c>
      <c r="C2" s="119"/>
      <c r="D2" s="120"/>
      <c r="E2" s="121" t="s">
        <v>19</v>
      </c>
      <c r="F2" s="122"/>
      <c r="G2" s="123"/>
      <c r="H2" s="124" t="s">
        <v>6</v>
      </c>
    </row>
    <row r="3" spans="1:13" ht="46.5" customHeight="1" x14ac:dyDescent="0.25">
      <c r="A3" s="25" t="s">
        <v>20</v>
      </c>
      <c r="B3" s="23" t="s">
        <v>13</v>
      </c>
      <c r="C3" s="23" t="s">
        <v>10</v>
      </c>
      <c r="D3" s="23" t="s">
        <v>15</v>
      </c>
      <c r="E3" s="24" t="s">
        <v>13</v>
      </c>
      <c r="F3" s="24" t="s">
        <v>10</v>
      </c>
      <c r="G3" s="24" t="s">
        <v>15</v>
      </c>
      <c r="H3" s="124"/>
      <c r="J3" s="2"/>
    </row>
    <row r="4" spans="1:13" ht="18" customHeight="1" thickBot="1" x14ac:dyDescent="0.3">
      <c r="A4" s="39">
        <f>'CALCULADORA SN- ICMS PR'!K7</f>
        <v>1</v>
      </c>
      <c r="B4" s="46">
        <f>IF(A4&lt;=$A$25,B25,IF(A4&lt;=$A$26,$B$26,IF(A4&lt;=$A$27,$B$27,IF(A4&lt;=$A$28,$B$28,IF(A4&lt;=$A$29,$B$29,$B$29)))))</f>
        <v>0</v>
      </c>
      <c r="C4" s="47">
        <f>(IF(A4&lt;=$A$25,B25,IF(A4&lt;=$A$26,$C$26,IF(A4&lt;=$A$27,$C$27,IF(A4&lt;=$A$28,$C$28,IF(A4&lt;=$A$29,$C$29,$C$29))))))</f>
        <v>0</v>
      </c>
      <c r="D4" s="63">
        <f>E44</f>
        <v>0</v>
      </c>
      <c r="E4" s="46">
        <f>IF(A4&lt;=$A$18,B18,IF(A4&lt;=$A$19,$B$19,IF(A4&lt;=$A$20,$B$20,IF(A4&lt;=$A$21,$B$21,IF(A4&lt;=$A$22,$B$22,$B$22)))))</f>
        <v>1.44E-2</v>
      </c>
      <c r="F4" s="47">
        <f>(IF(A4&lt;=$A$18,C18,IF(A4&lt;=$A$19,$C$19,IF(A4&lt;=$A$20,$C$20,IF(A4&lt;=$A$21,$C$21,IF(A4&lt;=$A$22,$C$22,$C$22))))))</f>
        <v>0</v>
      </c>
      <c r="G4" s="63">
        <f>($A$4*E4-F4)/$A$4</f>
        <v>1.44E-2</v>
      </c>
      <c r="H4" s="62">
        <f>IF(D6&lt;G6,100%-D6/G6,0)</f>
        <v>1</v>
      </c>
    </row>
    <row r="5" spans="1:13" ht="18" customHeight="1" x14ac:dyDescent="0.25">
      <c r="A5" s="44" t="s">
        <v>22</v>
      </c>
      <c r="B5" s="48" t="s">
        <v>28</v>
      </c>
      <c r="C5" s="49"/>
      <c r="D5" s="50" t="s">
        <v>21</v>
      </c>
      <c r="E5" s="48" t="s">
        <v>28</v>
      </c>
      <c r="F5" s="53"/>
      <c r="G5" s="52" t="s">
        <v>21</v>
      </c>
      <c r="H5" s="28" t="s">
        <v>23</v>
      </c>
    </row>
    <row r="6" spans="1:13" ht="18" customHeight="1" thickBot="1" x14ac:dyDescent="0.3">
      <c r="A6" s="54">
        <f>'CALCULADORA SN- ICMS PR'!K3</f>
        <v>1</v>
      </c>
      <c r="B6" s="132">
        <f>IF(B8&lt;=3600000,0,G29)</f>
        <v>0</v>
      </c>
      <c r="C6" s="133"/>
      <c r="D6" s="51">
        <f>IF(B8&lt;=3600000,(A$6)*D$4,((3600000-(B8-A6))*D4)+((B8-3600000)*G29))</f>
        <v>0</v>
      </c>
      <c r="E6" s="128">
        <f>IF(B8&lt;=3600000,0,G22)</f>
        <v>0</v>
      </c>
      <c r="F6" s="129"/>
      <c r="G6" s="45">
        <f>IF(B8&lt;=3600000,(A$6)*G$4,((3600000-(B8-A6))*G4)+((B8-3600000)*G22))</f>
        <v>1.44E-2</v>
      </c>
      <c r="H6" s="29">
        <f>IF(D6&lt;G6,G6-D6,0)</f>
        <v>1.44E-2</v>
      </c>
    </row>
    <row r="7" spans="1:13" ht="43.5" customHeight="1" x14ac:dyDescent="0.25">
      <c r="A7" s="55" t="s">
        <v>29</v>
      </c>
      <c r="B7" s="130" t="s">
        <v>30</v>
      </c>
      <c r="C7" s="130"/>
      <c r="D7" s="42"/>
      <c r="E7" s="27"/>
      <c r="F7" s="26"/>
      <c r="G7" s="42"/>
      <c r="H7" s="43"/>
    </row>
    <row r="8" spans="1:13" ht="18" customHeight="1" x14ac:dyDescent="0.25">
      <c r="A8" s="56">
        <f>'CALCULADORA SN- ICMS PR'!K5</f>
        <v>1</v>
      </c>
      <c r="B8" s="131">
        <f>A8+A6</f>
        <v>2</v>
      </c>
      <c r="C8" s="131"/>
      <c r="D8" s="42"/>
      <c r="E8" s="27"/>
      <c r="F8" s="26"/>
      <c r="G8" s="42"/>
      <c r="H8" s="43"/>
    </row>
    <row r="9" spans="1:13" ht="18" customHeight="1" x14ac:dyDescent="0.25">
      <c r="A9" s="115" t="s">
        <v>7</v>
      </c>
      <c r="B9" s="115"/>
      <c r="C9" s="115"/>
      <c r="D9" s="115"/>
      <c r="E9" s="115"/>
      <c r="F9" s="115"/>
      <c r="G9" s="115"/>
      <c r="H9" s="115"/>
    </row>
    <row r="10" spans="1:13" ht="18" customHeight="1" x14ac:dyDescent="0.25">
      <c r="A10" s="17" t="s">
        <v>8</v>
      </c>
      <c r="B10" s="18" t="s">
        <v>9</v>
      </c>
      <c r="C10" s="19" t="s">
        <v>10</v>
      </c>
      <c r="D10" s="20"/>
      <c r="E10" s="17" t="s">
        <v>11</v>
      </c>
      <c r="F10" s="18"/>
      <c r="G10" s="17" t="s">
        <v>12</v>
      </c>
      <c r="H10" s="17" t="s">
        <v>13</v>
      </c>
    </row>
    <row r="11" spans="1:13" ht="18" customHeight="1" x14ac:dyDescent="0.25">
      <c r="A11" s="3">
        <v>180000</v>
      </c>
      <c r="B11" s="6">
        <v>4.4999999999999998E-2</v>
      </c>
      <c r="C11" s="11"/>
      <c r="D11" s="13"/>
      <c r="E11" s="6">
        <v>0.32</v>
      </c>
      <c r="F11" s="7"/>
      <c r="G11" s="8">
        <f>((A11*B11)-C11)/A11</f>
        <v>4.4999999999999998E-2</v>
      </c>
      <c r="H11" s="9">
        <f>G11*E11</f>
        <v>1.44E-2</v>
      </c>
    </row>
    <row r="12" spans="1:13" ht="18" customHeight="1" x14ac:dyDescent="0.25">
      <c r="A12" s="3">
        <v>360000</v>
      </c>
      <c r="B12" s="6">
        <v>7.8E-2</v>
      </c>
      <c r="C12" s="12">
        <f>((B12-B11)*A11)+C11</f>
        <v>5940</v>
      </c>
      <c r="D12" s="13"/>
      <c r="E12" s="6">
        <v>0.32</v>
      </c>
      <c r="F12" s="7"/>
      <c r="G12" s="8">
        <f>((A12*B12)-C12)/A12</f>
        <v>6.1499999999999999E-2</v>
      </c>
      <c r="H12" s="9">
        <f>G12*E12</f>
        <v>1.968E-2</v>
      </c>
    </row>
    <row r="13" spans="1:13" ht="18" customHeight="1" x14ac:dyDescent="0.25">
      <c r="A13" s="3">
        <v>720000</v>
      </c>
      <c r="B13" s="6">
        <v>0.1</v>
      </c>
      <c r="C13" s="12">
        <f>((B13-B12)*A12)+C12</f>
        <v>13860.000000000002</v>
      </c>
      <c r="D13" s="13"/>
      <c r="E13" s="6">
        <v>0.32</v>
      </c>
      <c r="F13" s="7"/>
      <c r="G13" s="8">
        <f>((A13*B13)-C13)/A13</f>
        <v>8.0750000000000002E-2</v>
      </c>
      <c r="H13" s="9">
        <f>G13*E13</f>
        <v>2.5840000000000002E-2</v>
      </c>
      <c r="M13" s="1"/>
    </row>
    <row r="14" spans="1:13" ht="18" customHeight="1" x14ac:dyDescent="0.25">
      <c r="A14" s="3">
        <v>1800000</v>
      </c>
      <c r="B14" s="6">
        <v>0.112</v>
      </c>
      <c r="C14" s="12">
        <f>((B14-B13)*A13)+C13</f>
        <v>22500</v>
      </c>
      <c r="D14" s="13"/>
      <c r="E14" s="6">
        <v>0.32</v>
      </c>
      <c r="F14" s="7"/>
      <c r="G14" s="8">
        <f>((A14*B14)-C14)/A14</f>
        <v>9.9500000000000005E-2</v>
      </c>
      <c r="H14" s="9">
        <f>G14*E14</f>
        <v>3.184E-2</v>
      </c>
    </row>
    <row r="15" spans="1:13" ht="18" customHeight="1" x14ac:dyDescent="0.25">
      <c r="A15" s="3">
        <v>3600000</v>
      </c>
      <c r="B15" s="6">
        <v>0.14699999999999999</v>
      </c>
      <c r="C15" s="12">
        <f>((B15-B14)*A14)+C14</f>
        <v>85499.999999999971</v>
      </c>
      <c r="D15" s="13"/>
      <c r="E15" s="6">
        <v>0.32</v>
      </c>
      <c r="F15" s="7"/>
      <c r="G15" s="8">
        <f>((A15*B15)-C15)/A15</f>
        <v>0.12325</v>
      </c>
      <c r="H15" s="9">
        <f>G15*E15</f>
        <v>3.9440000000000003E-2</v>
      </c>
    </row>
    <row r="16" spans="1:13" ht="18" customHeight="1" thickBot="1" x14ac:dyDescent="0.3">
      <c r="A16" s="125" t="s">
        <v>17</v>
      </c>
      <c r="B16" s="125"/>
      <c r="C16" s="125"/>
    </row>
    <row r="17" spans="1:7" ht="18" customHeight="1" x14ac:dyDescent="0.25">
      <c r="A17" s="17" t="s">
        <v>8</v>
      </c>
      <c r="B17" s="18" t="s">
        <v>9</v>
      </c>
      <c r="C17" s="21" t="s">
        <v>10</v>
      </c>
      <c r="D17" s="65" t="s">
        <v>35</v>
      </c>
      <c r="E17" s="66"/>
      <c r="F17" s="4"/>
      <c r="G17" s="17" t="s">
        <v>12</v>
      </c>
    </row>
    <row r="18" spans="1:7" ht="18" customHeight="1" x14ac:dyDescent="0.25">
      <c r="A18" s="3">
        <v>180000</v>
      </c>
      <c r="B18" s="9">
        <f t="shared" ref="B18:B22" si="0">B11*E11</f>
        <v>1.44E-2</v>
      </c>
      <c r="C18" s="10">
        <v>0</v>
      </c>
      <c r="D18" s="67">
        <f>B11*E13</f>
        <v>1.44E-2</v>
      </c>
      <c r="E18" s="68">
        <v>0</v>
      </c>
      <c r="F18" s="4"/>
      <c r="G18" s="8">
        <f>((A18*B18)-C18)/A18</f>
        <v>1.44E-2</v>
      </c>
    </row>
    <row r="19" spans="1:7" ht="18" customHeight="1" x14ac:dyDescent="0.25">
      <c r="A19" s="3">
        <v>360000</v>
      </c>
      <c r="B19" s="9">
        <f t="shared" si="0"/>
        <v>2.496E-2</v>
      </c>
      <c r="C19" s="10">
        <f t="shared" ref="C19:C22" si="1">((B19-B18)*A18)+C18</f>
        <v>1900.8</v>
      </c>
      <c r="D19" s="67">
        <f>B12*E13</f>
        <v>2.496E-2</v>
      </c>
      <c r="E19" s="68">
        <f>((D19-D18)*A18)+E18</f>
        <v>1900.8</v>
      </c>
      <c r="F19" s="4"/>
      <c r="G19" s="8">
        <f>((A19*B19)-C19)/A19</f>
        <v>1.968E-2</v>
      </c>
    </row>
    <row r="20" spans="1:7" ht="18" customHeight="1" x14ac:dyDescent="0.25">
      <c r="A20" s="3">
        <v>720000</v>
      </c>
      <c r="B20" s="9">
        <f t="shared" si="0"/>
        <v>3.2000000000000001E-2</v>
      </c>
      <c r="C20" s="10">
        <f t="shared" si="1"/>
        <v>4435.2000000000007</v>
      </c>
      <c r="D20" s="33"/>
      <c r="E20" s="68">
        <f>((B20-D19)*A19)+E19</f>
        <v>4435.2000000000007</v>
      </c>
      <c r="F20" s="4"/>
      <c r="G20" s="8">
        <f t="shared" ref="G20:G22" si="2">((A20*B20)-C20)/A20</f>
        <v>2.5839999999999998E-2</v>
      </c>
    </row>
    <row r="21" spans="1:7" ht="18" customHeight="1" x14ac:dyDescent="0.25">
      <c r="A21" s="3">
        <v>1800000</v>
      </c>
      <c r="B21" s="9">
        <f t="shared" si="0"/>
        <v>3.5840000000000004E-2</v>
      </c>
      <c r="C21" s="10">
        <f t="shared" si="1"/>
        <v>7200.0000000000036</v>
      </c>
      <c r="D21" s="33"/>
      <c r="E21" s="68">
        <f>((B21-B20)*A20)+E20</f>
        <v>7200.0000000000036</v>
      </c>
      <c r="F21" s="4"/>
      <c r="G21" s="8">
        <f t="shared" si="2"/>
        <v>3.184E-2</v>
      </c>
    </row>
    <row r="22" spans="1:7" ht="18" customHeight="1" thickBot="1" x14ac:dyDescent="0.3">
      <c r="A22" s="3">
        <v>3600000</v>
      </c>
      <c r="B22" s="9">
        <f t="shared" si="0"/>
        <v>4.7039999999999998E-2</v>
      </c>
      <c r="C22" s="10">
        <f t="shared" si="1"/>
        <v>27359.999999999993</v>
      </c>
      <c r="D22" s="69"/>
      <c r="E22" s="70">
        <f>((B22-B21)*A21)+E21</f>
        <v>27359.999999999993</v>
      </c>
      <c r="F22" s="4"/>
      <c r="G22" s="8">
        <f t="shared" si="2"/>
        <v>3.9440000000000003E-2</v>
      </c>
    </row>
    <row r="23" spans="1:7" ht="18" customHeight="1" x14ac:dyDescent="0.25">
      <c r="A23" s="116" t="s">
        <v>18</v>
      </c>
      <c r="B23" s="116"/>
      <c r="C23" s="116"/>
    </row>
    <row r="24" spans="1:7" ht="18" customHeight="1" x14ac:dyDescent="0.25">
      <c r="A24" s="17" t="s">
        <v>8</v>
      </c>
      <c r="B24" s="18" t="s">
        <v>9</v>
      </c>
      <c r="C24" s="21" t="s">
        <v>10</v>
      </c>
      <c r="D24" s="4"/>
      <c r="E24" s="4"/>
      <c r="F24" s="4"/>
      <c r="G24" s="17" t="s">
        <v>12</v>
      </c>
    </row>
    <row r="25" spans="1:7" ht="18" customHeight="1" x14ac:dyDescent="0.25">
      <c r="A25" s="3">
        <v>180000</v>
      </c>
      <c r="B25" s="9">
        <v>0</v>
      </c>
      <c r="C25" s="10">
        <v>0</v>
      </c>
      <c r="D25" s="4"/>
      <c r="E25" s="4"/>
      <c r="F25" s="4"/>
      <c r="G25" s="8">
        <f>((A25*B25)-C25)/A25</f>
        <v>0</v>
      </c>
    </row>
    <row r="26" spans="1:7" ht="18" customHeight="1" x14ac:dyDescent="0.25">
      <c r="A26" s="3">
        <v>360000</v>
      </c>
      <c r="B26" s="9">
        <v>0</v>
      </c>
      <c r="C26" s="10">
        <f t="shared" ref="C26:C29" si="3">((B26-B25)*A25)+C25</f>
        <v>0</v>
      </c>
      <c r="D26" s="4"/>
      <c r="E26" s="4"/>
      <c r="F26" s="4"/>
      <c r="G26" s="8">
        <f t="shared" ref="G26:G28" si="4">((A26*B26)-C26)/A26</f>
        <v>0</v>
      </c>
    </row>
    <row r="27" spans="1:7" ht="18" customHeight="1" x14ac:dyDescent="0.25">
      <c r="A27" s="3">
        <v>720000</v>
      </c>
      <c r="B27" s="9">
        <f>B20</f>
        <v>3.2000000000000001E-2</v>
      </c>
      <c r="C27" s="10">
        <f t="shared" si="3"/>
        <v>11520</v>
      </c>
      <c r="D27" s="4"/>
      <c r="E27" s="4"/>
      <c r="F27" s="4"/>
      <c r="G27" s="16">
        <f t="shared" si="4"/>
        <v>1.6E-2</v>
      </c>
    </row>
    <row r="28" spans="1:7" ht="18" customHeight="1" x14ac:dyDescent="0.25">
      <c r="A28" s="3">
        <v>1800000</v>
      </c>
      <c r="B28" s="9">
        <f t="shared" ref="B28:B29" si="5">B21</f>
        <v>3.5840000000000004E-2</v>
      </c>
      <c r="C28" s="10">
        <f t="shared" si="3"/>
        <v>14284.800000000003</v>
      </c>
      <c r="D28" s="4"/>
      <c r="E28" s="4"/>
      <c r="F28" s="4"/>
      <c r="G28" s="16">
        <f t="shared" si="4"/>
        <v>2.7904000000000002E-2</v>
      </c>
    </row>
    <row r="29" spans="1:7" ht="18" customHeight="1" x14ac:dyDescent="0.25">
      <c r="A29" s="3">
        <v>3600000</v>
      </c>
      <c r="B29" s="9">
        <f t="shared" si="5"/>
        <v>4.7039999999999998E-2</v>
      </c>
      <c r="C29" s="10">
        <f t="shared" si="3"/>
        <v>34444.799999999988</v>
      </c>
      <c r="D29" s="4"/>
      <c r="E29" s="4"/>
      <c r="F29" s="4"/>
      <c r="G29" s="16">
        <f>((A29*B29)-C29)/A29</f>
        <v>3.7472000000000005E-2</v>
      </c>
    </row>
    <row r="34" spans="1:12" ht="18" customHeight="1" x14ac:dyDescent="0.25">
      <c r="A34" s="114" t="s">
        <v>16</v>
      </c>
      <c r="B34" s="114"/>
      <c r="C34" s="114"/>
      <c r="D34" s="114"/>
      <c r="E34" s="114"/>
      <c r="F34" s="114"/>
      <c r="G34" s="114"/>
      <c r="H34" s="114"/>
    </row>
    <row r="35" spans="1:12" ht="18" customHeight="1" x14ac:dyDescent="0.25">
      <c r="A35" s="4" t="s">
        <v>2</v>
      </c>
      <c r="B35" s="4" t="s">
        <v>1</v>
      </c>
      <c r="C35" s="5" t="s">
        <v>0</v>
      </c>
      <c r="D35" s="4"/>
      <c r="E35" s="4" t="s">
        <v>3</v>
      </c>
      <c r="F35" s="4"/>
      <c r="G35" s="4" t="s">
        <v>4</v>
      </c>
      <c r="H35" s="4" t="s">
        <v>5</v>
      </c>
    </row>
    <row r="36" spans="1:12" ht="18" customHeight="1" x14ac:dyDescent="0.25">
      <c r="A36" s="3">
        <v>180000</v>
      </c>
      <c r="B36" s="6">
        <v>0</v>
      </c>
      <c r="C36" s="5"/>
      <c r="D36" s="4"/>
      <c r="E36" s="6">
        <v>0.32</v>
      </c>
      <c r="F36" s="7"/>
      <c r="G36" s="8">
        <f>((A36*B36)-C36)/A36</f>
        <v>0</v>
      </c>
      <c r="H36" s="14">
        <f>G36*E36</f>
        <v>0</v>
      </c>
    </row>
    <row r="37" spans="1:12" ht="18" customHeight="1" x14ac:dyDescent="0.25">
      <c r="A37" s="3">
        <v>360000</v>
      </c>
      <c r="B37" s="6">
        <v>0</v>
      </c>
      <c r="C37" s="10">
        <f>((B37-B36)*A36)+C36</f>
        <v>0</v>
      </c>
      <c r="D37" s="4"/>
      <c r="E37" s="6">
        <v>0.32</v>
      </c>
      <c r="F37" s="7"/>
      <c r="G37" s="8">
        <f>((A37*B37)-C37)/A37</f>
        <v>0</v>
      </c>
      <c r="H37" s="14">
        <f>G37*E37</f>
        <v>0</v>
      </c>
    </row>
    <row r="38" spans="1:12" ht="18" customHeight="1" x14ac:dyDescent="0.25">
      <c r="A38" s="3">
        <v>720000</v>
      </c>
      <c r="B38" s="6">
        <v>9.5000000000000001E-2</v>
      </c>
      <c r="C38" s="10">
        <f>((B38-B37)*A37)+C37</f>
        <v>34200</v>
      </c>
      <c r="D38" s="4"/>
      <c r="E38" s="6">
        <v>0.32</v>
      </c>
      <c r="F38" s="7"/>
      <c r="G38" s="8">
        <f>((A38*B38)-C38)/A38</f>
        <v>4.7500000000000001E-2</v>
      </c>
      <c r="H38" s="15">
        <f>G38*E38</f>
        <v>1.52E-2</v>
      </c>
    </row>
    <row r="39" spans="1:12" ht="18" customHeight="1" x14ac:dyDescent="0.25">
      <c r="A39" s="3">
        <v>1800000</v>
      </c>
      <c r="B39" s="6">
        <v>0.107</v>
      </c>
      <c r="C39" s="10">
        <f>((B39-B38)*A38)+C38</f>
        <v>42840</v>
      </c>
      <c r="D39" s="4"/>
      <c r="E39" s="6">
        <v>0.32</v>
      </c>
      <c r="F39" s="7"/>
      <c r="G39" s="8">
        <f>((A39*B39)-C39)/A39</f>
        <v>8.3199999999999996E-2</v>
      </c>
      <c r="H39" s="15">
        <f>G39*E39</f>
        <v>2.6623999999999998E-2</v>
      </c>
    </row>
    <row r="40" spans="1:12" ht="18" customHeight="1" x14ac:dyDescent="0.25">
      <c r="A40" s="3">
        <v>3600000</v>
      </c>
      <c r="B40" s="6">
        <v>0.14299999999999999</v>
      </c>
      <c r="C40" s="10">
        <f>((B40-B39)*A39)+C39</f>
        <v>107639.99999999999</v>
      </c>
      <c r="D40" s="4"/>
      <c r="E40" s="6">
        <v>0.32</v>
      </c>
      <c r="F40" s="7"/>
      <c r="G40" s="8">
        <f>((A40*B40)-C40)/A40</f>
        <v>0.11309999999999998</v>
      </c>
      <c r="H40" s="15">
        <f>G40*E40</f>
        <v>3.6191999999999995E-2</v>
      </c>
    </row>
    <row r="42" spans="1:12" ht="18" customHeight="1" thickBot="1" x14ac:dyDescent="0.3"/>
    <row r="43" spans="1:12" ht="18" customHeight="1" x14ac:dyDescent="0.25">
      <c r="A43" s="112" t="s">
        <v>24</v>
      </c>
      <c r="B43" s="113"/>
      <c r="D43" s="40" t="s">
        <v>25</v>
      </c>
      <c r="E43" s="40" t="s">
        <v>26</v>
      </c>
    </row>
    <row r="44" spans="1:12" ht="18" customHeight="1" thickBot="1" x14ac:dyDescent="0.3">
      <c r="A44" s="33" t="s">
        <v>2</v>
      </c>
      <c r="B44" s="34" t="s">
        <v>1</v>
      </c>
      <c r="D44" s="41">
        <f>IF(B8&lt;=3600000,(IF(A4&lt;=A45,B45,IF(A4&lt;=A46,B46,(IF(A4&lt;=A47,B47,IF(A4&lt;=A48,B48,IF(A4&lt;=A49,B49,IF(A4&lt;=A50,B50,IF(A4&lt;=A51,B51,IF(A4&lt;=A52,B52,IF(A4&lt;=A53,B53,IF(A4&lt;=A54,B54,IF(A4&lt;=A55,B55,IF(A4&lt;=A56,B56,IF(A4&lt;=A57,B57,IF(A4&lt;=A58,B58,IF(A4&lt;=A59,B59,IF(A4&lt;=A60,B60,IF(A4&lt;=A61,B61,IF(A4&lt;=A62,B62,IF(A4&lt;=A63,B63,B64))))))))))))))))))))),B64)</f>
        <v>0</v>
      </c>
      <c r="E44" s="41">
        <f>IF(D46&gt;=(D44*1.2),D44*1.2,D46)</f>
        <v>0</v>
      </c>
    </row>
    <row r="45" spans="1:12" ht="18" customHeight="1" x14ac:dyDescent="0.25">
      <c r="A45" s="35">
        <v>180000</v>
      </c>
      <c r="B45" s="36">
        <v>0</v>
      </c>
      <c r="D45" s="40" t="s">
        <v>27</v>
      </c>
      <c r="J45" s="31"/>
      <c r="K45" s="31"/>
      <c r="L45" s="31"/>
    </row>
    <row r="46" spans="1:12" ht="18" customHeight="1" thickBot="1" x14ac:dyDescent="0.3">
      <c r="A46" s="35">
        <v>360000</v>
      </c>
      <c r="B46" s="36">
        <v>0</v>
      </c>
      <c r="D46" s="41">
        <f>($A$4*$B$4-$C$4)/$A$4</f>
        <v>0</v>
      </c>
      <c r="J46" s="31"/>
      <c r="K46" s="31"/>
      <c r="L46" s="31"/>
    </row>
    <row r="47" spans="1:12" ht="18" customHeight="1" x14ac:dyDescent="0.25">
      <c r="A47" s="35">
        <v>540000</v>
      </c>
      <c r="B47" s="36">
        <v>6.7000000000000002E-3</v>
      </c>
      <c r="K47" s="31"/>
    </row>
    <row r="48" spans="1:12" ht="18" customHeight="1" x14ac:dyDescent="0.25">
      <c r="A48" s="35">
        <v>720000</v>
      </c>
      <c r="B48" s="36">
        <v>1.0699999999999999E-2</v>
      </c>
    </row>
    <row r="49" spans="1:12" ht="18" customHeight="1" x14ac:dyDescent="0.25">
      <c r="A49" s="35">
        <v>900000</v>
      </c>
      <c r="B49" s="36">
        <v>1.3299999999999999E-2</v>
      </c>
    </row>
    <row r="50" spans="1:12" ht="18" customHeight="1" x14ac:dyDescent="0.25">
      <c r="A50" s="35">
        <v>1080000</v>
      </c>
      <c r="B50" s="36">
        <v>1.52E-2</v>
      </c>
    </row>
    <row r="51" spans="1:12" ht="18" customHeight="1" x14ac:dyDescent="0.25">
      <c r="A51" s="35">
        <v>1260000</v>
      </c>
      <c r="B51" s="36">
        <v>1.83E-2</v>
      </c>
    </row>
    <row r="52" spans="1:12" ht="18" customHeight="1" x14ac:dyDescent="0.25">
      <c r="A52" s="35">
        <v>1440000</v>
      </c>
      <c r="B52" s="36">
        <v>2.07E-2</v>
      </c>
    </row>
    <row r="53" spans="1:12" ht="18" customHeight="1" x14ac:dyDescent="0.25">
      <c r="A53" s="35">
        <v>1620000</v>
      </c>
      <c r="B53" s="36">
        <v>2.2700000000000001E-2</v>
      </c>
      <c r="K53" s="30"/>
      <c r="L53" s="31"/>
    </row>
    <row r="54" spans="1:12" ht="18" customHeight="1" x14ac:dyDescent="0.25">
      <c r="A54" s="35">
        <v>1800000</v>
      </c>
      <c r="B54" s="36">
        <v>2.4199999999999999E-2</v>
      </c>
    </row>
    <row r="55" spans="1:12" ht="18" customHeight="1" x14ac:dyDescent="0.25">
      <c r="A55" s="35">
        <v>1980000</v>
      </c>
      <c r="B55" s="36">
        <v>2.5600000000000001E-2</v>
      </c>
    </row>
    <row r="56" spans="1:12" ht="18" customHeight="1" x14ac:dyDescent="0.25">
      <c r="A56" s="35">
        <v>2160000</v>
      </c>
      <c r="B56" s="36">
        <v>2.6700000000000002E-2</v>
      </c>
    </row>
    <row r="57" spans="1:12" ht="18" customHeight="1" x14ac:dyDescent="0.25">
      <c r="A57" s="35">
        <v>2340000</v>
      </c>
      <c r="B57" s="36">
        <v>2.76E-2</v>
      </c>
    </row>
    <row r="58" spans="1:12" ht="18" customHeight="1" x14ac:dyDescent="0.25">
      <c r="A58" s="35">
        <v>2520000</v>
      </c>
      <c r="B58" s="36">
        <v>2.8400000000000002E-2</v>
      </c>
    </row>
    <row r="59" spans="1:12" ht="18" customHeight="1" x14ac:dyDescent="0.25">
      <c r="A59" s="35">
        <v>2700000</v>
      </c>
      <c r="B59" s="36">
        <v>2.92E-2</v>
      </c>
    </row>
    <row r="60" spans="1:12" ht="18" customHeight="1" x14ac:dyDescent="0.25">
      <c r="A60" s="35">
        <v>2880000</v>
      </c>
      <c r="B60" s="36">
        <v>3.0599999999999999E-2</v>
      </c>
    </row>
    <row r="61" spans="1:12" ht="18" customHeight="1" x14ac:dyDescent="0.25">
      <c r="A61" s="35">
        <v>3060000</v>
      </c>
      <c r="B61" s="36">
        <v>3.1899999999999998E-2</v>
      </c>
    </row>
    <row r="62" spans="1:12" ht="18" customHeight="1" x14ac:dyDescent="0.25">
      <c r="A62" s="35">
        <v>3240000</v>
      </c>
      <c r="B62" s="36">
        <v>3.3000000000000002E-2</v>
      </c>
    </row>
    <row r="63" spans="1:12" ht="18" customHeight="1" x14ac:dyDescent="0.25">
      <c r="A63" s="35">
        <v>3420000</v>
      </c>
      <c r="B63" s="36">
        <v>3.4000000000000002E-2</v>
      </c>
    </row>
    <row r="64" spans="1:12" ht="18" customHeight="1" thickBot="1" x14ac:dyDescent="0.3">
      <c r="A64" s="37">
        <v>3600000</v>
      </c>
      <c r="B64" s="38">
        <v>3.5000000000000003E-2</v>
      </c>
    </row>
    <row r="65" spans="2:2" ht="18" customHeight="1" x14ac:dyDescent="0.25">
      <c r="B65" s="32"/>
    </row>
  </sheetData>
  <sheetProtection algorithmName="SHA-512" hashValue="yS98V9KgUl6Fvg1C7toI4HhkGJfLIHveUhX9mVQKA+2my5SSTMWOGQNBP94AOdkaa0Jix3OVyjUyoxzdT9aEJA==" saltValue="UBm/4jgeq9mtIRtDpQle7Q==" spinCount="100000" sheet="1" objects="1" scenarios="1" formatCells="0" formatColumns="0" formatRows="0" insertColumns="0" insertRows="0" insertHyperlinks="0" deleteColumns="0" deleteRows="0" sort="0" autoFilter="0" pivotTables="0"/>
  <mergeCells count="13">
    <mergeCell ref="A1:H1"/>
    <mergeCell ref="B2:D2"/>
    <mergeCell ref="E2:G2"/>
    <mergeCell ref="H2:H3"/>
    <mergeCell ref="B6:C6"/>
    <mergeCell ref="E6:F6"/>
    <mergeCell ref="A43:B43"/>
    <mergeCell ref="B7:C7"/>
    <mergeCell ref="B8:C8"/>
    <mergeCell ref="A9:H9"/>
    <mergeCell ref="A16:C16"/>
    <mergeCell ref="A23:C23"/>
    <mergeCell ref="A34:H34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CALCULADORA SN- ICMS PR</vt:lpstr>
      <vt:lpstr>COMÉRCIO</vt:lpstr>
      <vt:lpstr>INDÚSTRIA</vt:lpstr>
    </vt:vector>
  </TitlesOfParts>
  <Company>Secretaria da Fazenda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Yukiharu Hamada</dc:creator>
  <cp:lastModifiedBy>Yukiharu Hamada</cp:lastModifiedBy>
  <dcterms:created xsi:type="dcterms:W3CDTF">2017-10-17T16:35:33Z</dcterms:created>
  <dcterms:modified xsi:type="dcterms:W3CDTF">2018-02-16T11:49:10Z</dcterms:modified>
</cp:coreProperties>
</file>