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8835" activeTab="0"/>
  </bookViews>
  <sheets>
    <sheet name="Capa" sheetId="1" r:id="rId1"/>
    <sheet name="I. Aumento Receita" sheetId="2" r:id="rId2"/>
    <sheet name="II. Economia Recursos" sheetId="3" r:id="rId3"/>
    <sheet name="III. Cálculo Benefícios" sheetId="4" r:id="rId4"/>
    <sheet name="IV. Cálculo Juros e Amortização" sheetId="5" r:id="rId5"/>
    <sheet name="V. Custos Adm" sheetId="6" r:id="rId6"/>
    <sheet name="VI. Operação e Manutenção" sheetId="7" r:id="rId7"/>
  </sheets>
  <definedNames/>
  <calcPr fullCalcOnLoad="1"/>
</workbook>
</file>

<file path=xl/sharedStrings.xml><?xml version="1.0" encoding="utf-8"?>
<sst xmlns="http://schemas.openxmlformats.org/spreadsheetml/2006/main" count="98" uniqueCount="90">
  <si>
    <t>DESCRIÇÃO</t>
  </si>
  <si>
    <t>2. BENEFÍCIOS FINANCEIROS</t>
  </si>
  <si>
    <t xml:space="preserve"> Benefícios líquidos em valor corrente</t>
  </si>
  <si>
    <t xml:space="preserve"> Benefícios líquidos em valor presente</t>
  </si>
  <si>
    <t xml:space="preserve"> Benefícios líquidos acumulados em valor presente</t>
  </si>
  <si>
    <t>3. BENEFÍCIOS ECONOMICOS</t>
  </si>
  <si>
    <t>1. CUSTOS FINANCEIROS</t>
  </si>
  <si>
    <t>3.1 Economia de Recursos</t>
  </si>
  <si>
    <t>WAL</t>
  </si>
  <si>
    <t>PD - Payment date</t>
  </si>
  <si>
    <t>SD - Signature date</t>
  </si>
  <si>
    <t>Q - Quota</t>
  </si>
  <si>
    <t>L - Loan amount</t>
  </si>
  <si>
    <t>ANÁLISE FINANCEIRA</t>
  </si>
  <si>
    <t>1.1 &lt;Descrição dos procedimentos que darão origem ao resultado de aumento da receita própria&gt;</t>
  </si>
  <si>
    <t>2.1 &lt;Descrição dos procedimentos que darão origem ao resultado de aumento da receita própria&gt;</t>
  </si>
  <si>
    <t>I. AUMENTO DA RECEITA PRÓPRIA&gt;</t>
  </si>
  <si>
    <t>Retorno mensal consolidado (RS$)</t>
  </si>
  <si>
    <t>Retorno anual (R$) - &lt; ano&gt;:</t>
  </si>
  <si>
    <t>Retorno anual (US$):</t>
  </si>
  <si>
    <t xml:space="preserve">A. COMPONENTE/SUBCOMPONENTE: &lt;Onde estão localizados os Produtos&gt; </t>
  </si>
  <si>
    <t>II. ECONOMIA DE RECURSOS</t>
  </si>
  <si>
    <t>Economia mensal consolidado (RS$)</t>
  </si>
  <si>
    <t>Economia anual (R$) - &lt; ano&gt;:</t>
  </si>
  <si>
    <t>Economia anual (US$):</t>
  </si>
  <si>
    <t>B. COMPONENTE/SUBCOMPONENTE: &lt;Onde estão localizados os Produtos&gt;</t>
  </si>
  <si>
    <t>1. &lt;Produto&gt;</t>
  </si>
  <si>
    <t>Condições do Empréstimo</t>
  </si>
  <si>
    <t>Prazo de Carência (anos)</t>
  </si>
  <si>
    <t>Prazo de Amortização (anos)</t>
  </si>
  <si>
    <t>Número de Parcelas</t>
  </si>
  <si>
    <t>Data de Assinatura</t>
  </si>
  <si>
    <t>Taxa de Juros Média</t>
  </si>
  <si>
    <t>Desembolso 1:</t>
  </si>
  <si>
    <t>Desembolso 2:</t>
  </si>
  <si>
    <t>Desembolso 3:</t>
  </si>
  <si>
    <t>Desembolsot 4:</t>
  </si>
  <si>
    <t>Total do Empréstimo</t>
  </si>
  <si>
    <t>Data da Parcela Inicial</t>
  </si>
  <si>
    <t>Data da Parcela Final</t>
  </si>
  <si>
    <t>US$</t>
  </si>
  <si>
    <t>Desembolsos anuais</t>
  </si>
  <si>
    <t>Ano</t>
  </si>
  <si>
    <t>Parcela</t>
  </si>
  <si>
    <t>Datas</t>
  </si>
  <si>
    <t>Desembolsos</t>
  </si>
  <si>
    <t>Resultado</t>
  </si>
  <si>
    <t>Juros pagos</t>
  </si>
  <si>
    <t>Amortização paga</t>
  </si>
  <si>
    <t>Total Pagamentos</t>
  </si>
  <si>
    <t>Cálculo</t>
  </si>
  <si>
    <t>Amortização</t>
  </si>
  <si>
    <t>TOTAL</t>
  </si>
  <si>
    <t>A. Administração</t>
  </si>
  <si>
    <t>A1 - Gestão do Projeto</t>
  </si>
  <si>
    <t>A2 - Monitoramento e avaliação</t>
  </si>
  <si>
    <t>ITEM</t>
  </si>
  <si>
    <t>B. UCP</t>
  </si>
  <si>
    <t>B1 - Manutenção da unidade</t>
  </si>
  <si>
    <t>B2 - Pessoal</t>
  </si>
  <si>
    <t>LOCAL (US$)</t>
  </si>
  <si>
    <t>Ano I</t>
  </si>
  <si>
    <t>Ano II</t>
  </si>
  <si>
    <t>Ano III</t>
  </si>
  <si>
    <t>Ano IV</t>
  </si>
  <si>
    <t>TOTAL GERAL</t>
  </si>
  <si>
    <t>1.2 Custos Administrativos</t>
  </si>
  <si>
    <t>INVESTIMENTOS DO PROJETO</t>
  </si>
  <si>
    <t>I. Equip e Sistemas de Informação</t>
  </si>
  <si>
    <t>II. - Equip, Mat e Serv Apoio Operacional</t>
  </si>
  <si>
    <t>III. Instalações Físicas</t>
  </si>
  <si>
    <t>TIPO DE RECURSOS</t>
  </si>
  <si>
    <t>Fonte: PAI - Planilha 17 Consolidação por tipo de Recursos</t>
  </si>
  <si>
    <t>Fonte: PAI e outras</t>
  </si>
  <si>
    <t>1.4 Amortização</t>
  </si>
  <si>
    <t>1.5 Juros</t>
  </si>
  <si>
    <t>1.1.1</t>
  </si>
  <si>
    <t xml:space="preserve">1.2.1 </t>
  </si>
  <si>
    <t xml:space="preserve">   3.1.1 </t>
  </si>
  <si>
    <t>1.1 Investimentos do Financiamento</t>
  </si>
  <si>
    <t>1.1 Aumento da Arrecadação</t>
  </si>
  <si>
    <t>1.2 Economia de Recursos</t>
  </si>
  <si>
    <t>TOTAL (US$)</t>
  </si>
  <si>
    <t>1.3 Operações e Manutenção (1)</t>
  </si>
  <si>
    <t>(1) Taxa de crescimento do PIB = 2,5%</t>
  </si>
  <si>
    <t>Estimativa de Custos de Operação e Manutenção (15%)</t>
  </si>
  <si>
    <t>&lt;Órgão Executor&gt;</t>
  </si>
  <si>
    <t>&lt;Data&gt;</t>
  </si>
  <si>
    <r>
      <t xml:space="preserve">PROFISCO
ANÁLISE FINANCEIRA DO PROJETO
</t>
    </r>
    <r>
      <rPr>
        <b/>
        <sz val="14"/>
        <color indexed="10"/>
        <rFont val="Arial"/>
        <family val="2"/>
      </rPr>
      <t>ROP Anexo XXIV</t>
    </r>
  </si>
  <si>
    <t>&lt;Denominação do Projeto&gt;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</si>
</sst>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_(* #,##0.0_);_(* \(#,##0.0\);_(* &quot;-&quot;??_);_(@_)"/>
    <numFmt numFmtId="180" formatCode="mm/yy"/>
    <numFmt numFmtId="181" formatCode="_(* #,##0.00_);_(* \(#,##0.00\);_(* \-??_);_(@_)"/>
    <numFmt numFmtId="182" formatCode="0.0%"/>
  </numFmts>
  <fonts count="17">
    <font>
      <sz val="10"/>
      <name val="Arial"/>
      <family val="0"/>
    </font>
    <font>
      <b/>
      <sz val="9"/>
      <color indexed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3" fontId="3" fillId="3" borderId="4" xfId="0" applyNumberFormat="1" applyFont="1" applyFill="1" applyBorder="1" applyAlignment="1">
      <alignment horizontal="right" wrapText="1"/>
    </xf>
    <xf numFmtId="0" fontId="4" fillId="0" borderId="5" xfId="0" applyFont="1" applyBorder="1" applyAlignment="1">
      <alignment wrapText="1"/>
    </xf>
    <xf numFmtId="3" fontId="3" fillId="0" borderId="6" xfId="0" applyNumberFormat="1" applyFont="1" applyBorder="1" applyAlignment="1">
      <alignment horizontal="right" wrapText="1"/>
    </xf>
    <xf numFmtId="171" fontId="3" fillId="0" borderId="6" xfId="18" applyFont="1" applyBorder="1" applyAlignment="1">
      <alignment horizontal="right" wrapText="1"/>
    </xf>
    <xf numFmtId="178" fontId="3" fillId="0" borderId="6" xfId="18" applyNumberFormat="1" applyFont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171" fontId="3" fillId="3" borderId="2" xfId="18" applyFont="1" applyFill="1" applyBorder="1" applyAlignment="1">
      <alignment horizontal="right" wrapText="1"/>
    </xf>
    <xf numFmtId="3" fontId="3" fillId="3" borderId="2" xfId="0" applyNumberFormat="1" applyFont="1" applyFill="1" applyBorder="1" applyAlignment="1">
      <alignment horizontal="right" wrapText="1"/>
    </xf>
    <xf numFmtId="0" fontId="4" fillId="0" borderId="5" xfId="0" applyFont="1" applyBorder="1" applyAlignment="1">
      <alignment horizontal="left" wrapText="1" indent="1"/>
    </xf>
    <xf numFmtId="0" fontId="4" fillId="3" borderId="5" xfId="0" applyFont="1" applyFill="1" applyBorder="1" applyAlignment="1">
      <alignment wrapText="1"/>
    </xf>
    <xf numFmtId="3" fontId="3" fillId="3" borderId="6" xfId="0" applyNumberFormat="1" applyFont="1" applyFill="1" applyBorder="1" applyAlignment="1">
      <alignment horizontal="right" wrapText="1"/>
    </xf>
    <xf numFmtId="0" fontId="4" fillId="3" borderId="3" xfId="0" applyFont="1" applyFill="1" applyBorder="1" applyAlignment="1">
      <alignment wrapText="1"/>
    </xf>
    <xf numFmtId="178" fontId="4" fillId="0" borderId="0" xfId="18" applyNumberFormat="1" applyFont="1" applyAlignment="1">
      <alignment/>
    </xf>
    <xf numFmtId="0" fontId="0" fillId="0" borderId="0" xfId="0" applyAlignment="1">
      <alignment wrapText="1"/>
    </xf>
    <xf numFmtId="178" fontId="3" fillId="3" borderId="2" xfId="18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171" fontId="3" fillId="0" borderId="6" xfId="18" applyFont="1" applyFill="1" applyBorder="1" applyAlignment="1">
      <alignment horizontal="right" wrapText="1"/>
    </xf>
    <xf numFmtId="178" fontId="3" fillId="0" borderId="6" xfId="18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78" fontId="0" fillId="0" borderId="0" xfId="18" applyNumberFormat="1" applyAlignment="1">
      <alignment/>
    </xf>
    <xf numFmtId="14" fontId="0" fillId="0" borderId="0" xfId="0" applyNumberFormat="1" applyAlignment="1">
      <alignment/>
    </xf>
    <xf numFmtId="10" fontId="0" fillId="0" borderId="0" xfId="17" applyNumberFormat="1" applyAlignment="1">
      <alignment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178" fontId="0" fillId="0" borderId="0" xfId="18" applyNumberFormat="1" applyBorder="1" applyAlignment="1">
      <alignment horizontal="center"/>
    </xf>
    <xf numFmtId="178" fontId="0" fillId="0" borderId="0" xfId="18" applyNumberFormat="1" applyAlignment="1">
      <alignment/>
    </xf>
    <xf numFmtId="0" fontId="0" fillId="0" borderId="0" xfId="0" applyBorder="1" applyAlignment="1">
      <alignment/>
    </xf>
    <xf numFmtId="178" fontId="0" fillId="0" borderId="8" xfId="18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8" fontId="0" fillId="0" borderId="10" xfId="18" applyNumberFormat="1" applyBorder="1" applyAlignment="1">
      <alignment/>
    </xf>
    <xf numFmtId="178" fontId="0" fillId="0" borderId="9" xfId="18" applyNumberFormat="1" applyBorder="1" applyAlignment="1">
      <alignment/>
    </xf>
    <xf numFmtId="0" fontId="0" fillId="0" borderId="11" xfId="0" applyBorder="1" applyAlignment="1">
      <alignment/>
    </xf>
    <xf numFmtId="178" fontId="0" fillId="0" borderId="5" xfId="0" applyNumberFormat="1" applyBorder="1" applyAlignment="1">
      <alignment/>
    </xf>
    <xf numFmtId="0" fontId="0" fillId="0" borderId="12" xfId="0" applyBorder="1" applyAlignment="1">
      <alignment/>
    </xf>
    <xf numFmtId="178" fontId="0" fillId="0" borderId="0" xfId="18" applyNumberFormat="1" applyBorder="1" applyAlignment="1">
      <alignment/>
    </xf>
    <xf numFmtId="178" fontId="0" fillId="0" borderId="12" xfId="18" applyNumberFormat="1" applyBorder="1" applyAlignment="1">
      <alignment/>
    </xf>
    <xf numFmtId="0" fontId="0" fillId="0" borderId="5" xfId="0" applyBorder="1" applyAlignment="1">
      <alignment/>
    </xf>
    <xf numFmtId="178" fontId="0" fillId="0" borderId="0" xfId="0" applyNumberFormat="1" applyBorder="1" applyAlignment="1">
      <alignment/>
    </xf>
    <xf numFmtId="178" fontId="0" fillId="0" borderId="5" xfId="18" applyNumberFormat="1" applyBorder="1" applyAlignment="1">
      <alignment/>
    </xf>
    <xf numFmtId="171" fontId="0" fillId="0" borderId="0" xfId="18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178" fontId="0" fillId="0" borderId="13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2" fillId="0" borderId="13" xfId="0" applyFont="1" applyBorder="1" applyAlignment="1">
      <alignment/>
    </xf>
    <xf numFmtId="171" fontId="2" fillId="0" borderId="2" xfId="0" applyNumberFormat="1" applyFont="1" applyBorder="1" applyAlignment="1">
      <alignment/>
    </xf>
    <xf numFmtId="0" fontId="0" fillId="0" borderId="7" xfId="0" applyBorder="1" applyAlignment="1">
      <alignment/>
    </xf>
    <xf numFmtId="0" fontId="5" fillId="0" borderId="13" xfId="0" applyFont="1" applyBorder="1" applyAlignment="1">
      <alignment/>
    </xf>
    <xf numFmtId="0" fontId="2" fillId="0" borderId="1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171" fontId="0" fillId="0" borderId="0" xfId="18" applyAlignment="1">
      <alignment/>
    </xf>
    <xf numFmtId="178" fontId="0" fillId="0" borderId="3" xfId="18" applyNumberFormat="1" applyBorder="1" applyAlignment="1">
      <alignment/>
    </xf>
    <xf numFmtId="178" fontId="0" fillId="0" borderId="14" xfId="18" applyNumberFormat="1" applyBorder="1" applyAlignment="1">
      <alignment/>
    </xf>
    <xf numFmtId="0" fontId="0" fillId="0" borderId="15" xfId="0" applyBorder="1" applyAlignment="1">
      <alignment/>
    </xf>
    <xf numFmtId="178" fontId="0" fillId="0" borderId="4" xfId="18" applyNumberFormat="1" applyBorder="1" applyAlignment="1">
      <alignment/>
    </xf>
    <xf numFmtId="0" fontId="2" fillId="0" borderId="15" xfId="0" applyFont="1" applyBorder="1" applyAlignment="1">
      <alignment/>
    </xf>
    <xf numFmtId="171" fontId="2" fillId="0" borderId="4" xfId="0" applyNumberFormat="1" applyFont="1" applyBorder="1" applyAlignment="1">
      <alignment/>
    </xf>
    <xf numFmtId="0" fontId="6" fillId="0" borderId="0" xfId="0" applyFont="1" applyAlignment="1">
      <alignment horizontal="justify"/>
    </xf>
    <xf numFmtId="0" fontId="0" fillId="0" borderId="0" xfId="0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78" fontId="0" fillId="0" borderId="0" xfId="0" applyNumberFormat="1" applyBorder="1" applyAlignment="1">
      <alignment horizontal="right"/>
    </xf>
    <xf numFmtId="178" fontId="0" fillId="0" borderId="1" xfId="18" applyNumberFormat="1" applyBorder="1" applyAlignment="1">
      <alignment/>
    </xf>
    <xf numFmtId="178" fontId="2" fillId="0" borderId="1" xfId="18" applyNumberFormat="1" applyFont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178" fontId="2" fillId="0" borderId="16" xfId="18" applyNumberFormat="1" applyFont="1" applyBorder="1" applyAlignment="1">
      <alignment/>
    </xf>
    <xf numFmtId="0" fontId="0" fillId="0" borderId="17" xfId="0" applyBorder="1" applyAlignment="1">
      <alignment/>
    </xf>
    <xf numFmtId="178" fontId="0" fillId="0" borderId="16" xfId="18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178" fontId="0" fillId="0" borderId="13" xfId="18" applyNumberFormat="1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78" fontId="2" fillId="0" borderId="16" xfId="18" applyNumberFormat="1" applyFont="1" applyBorder="1" applyAlignment="1">
      <alignment horizontal="left" indent="4"/>
    </xf>
    <xf numFmtId="0" fontId="16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/>
    </xf>
    <xf numFmtId="178" fontId="0" fillId="0" borderId="16" xfId="0" applyNumberFormat="1" applyBorder="1" applyAlignment="1">
      <alignment/>
    </xf>
    <xf numFmtId="178" fontId="2" fillId="0" borderId="20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0" fontId="16" fillId="0" borderId="5" xfId="0" applyFont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 wrapText="1"/>
    </xf>
    <xf numFmtId="178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178" fontId="2" fillId="0" borderId="24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10" fillId="0" borderId="0" xfId="0" applyFont="1" applyAlignment="1" applyProtection="1">
      <alignment horizontal="center"/>
      <protection locked="0"/>
    </xf>
    <xf numFmtId="180" fontId="1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3</xdr:row>
      <xdr:rowOff>152400</xdr:rowOff>
    </xdr:from>
    <xdr:to>
      <xdr:col>6</xdr:col>
      <xdr:colOff>447675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638175"/>
          <a:ext cx="2352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1533525</xdr:colOff>
      <xdr:row>3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485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1533525</xdr:colOff>
      <xdr:row>3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485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2"/>
  <sheetViews>
    <sheetView tabSelected="1" workbookViewId="0" topLeftCell="A1">
      <selection activeCell="E12" sqref="E12"/>
    </sheetView>
  </sheetViews>
  <sheetFormatPr defaultColWidth="9.140625" defaultRowHeight="12.75"/>
  <cols>
    <col min="8" max="8" width="13.00390625" style="0" customWidth="1"/>
    <col min="9" max="9" width="0" style="0" hidden="1" customWidth="1"/>
  </cols>
  <sheetData>
    <row r="3" spans="1:10" ht="12.75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ht="12.75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0" ht="12.75">
      <c r="A5" s="68"/>
      <c r="B5" s="68"/>
      <c r="C5" s="68"/>
      <c r="D5" s="68"/>
      <c r="E5" s="68"/>
      <c r="F5" s="68"/>
      <c r="G5" s="112"/>
      <c r="H5" s="112"/>
      <c r="I5" s="68"/>
      <c r="J5" s="68"/>
    </row>
    <row r="6" spans="1:10" ht="12.75">
      <c r="A6" s="68"/>
      <c r="B6" s="68"/>
      <c r="C6" s="68"/>
      <c r="D6" s="68"/>
      <c r="E6" s="68"/>
      <c r="F6" s="68"/>
      <c r="I6" s="68"/>
      <c r="J6" s="68"/>
    </row>
    <row r="7" spans="1:10" ht="12.75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ht="12.75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2.75">
      <c r="A9" s="68"/>
      <c r="B9" s="68"/>
      <c r="C9" s="68"/>
      <c r="D9" s="68"/>
      <c r="E9" s="68"/>
      <c r="F9" s="68"/>
      <c r="G9" s="68"/>
      <c r="H9" s="68"/>
      <c r="I9" s="68"/>
      <c r="J9" s="68"/>
    </row>
    <row r="10" spans="1:10" ht="12.75">
      <c r="A10" s="68"/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2.75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2.75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2.75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2.75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2.75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2.75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2.75" customHeight="1">
      <c r="A17" s="68"/>
      <c r="B17" s="113" t="s">
        <v>88</v>
      </c>
      <c r="C17" s="113"/>
      <c r="D17" s="113"/>
      <c r="E17" s="113"/>
      <c r="F17" s="113"/>
      <c r="G17" s="113"/>
      <c r="H17" s="113"/>
      <c r="I17" s="68"/>
      <c r="J17" s="68"/>
    </row>
    <row r="18" spans="1:10" ht="12.75">
      <c r="A18" s="68"/>
      <c r="B18" s="113"/>
      <c r="C18" s="113"/>
      <c r="D18" s="113"/>
      <c r="E18" s="113"/>
      <c r="F18" s="113"/>
      <c r="G18" s="113"/>
      <c r="H18" s="113"/>
      <c r="I18" s="68"/>
      <c r="J18" s="68"/>
    </row>
    <row r="19" spans="1:10" ht="12.75">
      <c r="A19" s="68"/>
      <c r="B19" s="113"/>
      <c r="C19" s="113"/>
      <c r="D19" s="113"/>
      <c r="E19" s="113"/>
      <c r="F19" s="113"/>
      <c r="G19" s="113"/>
      <c r="H19" s="113"/>
      <c r="I19" s="68"/>
      <c r="J19" s="68"/>
    </row>
    <row r="20" spans="1:10" ht="12.75">
      <c r="A20" s="68"/>
      <c r="B20" s="113"/>
      <c r="C20" s="113"/>
      <c r="D20" s="113"/>
      <c r="E20" s="113"/>
      <c r="F20" s="113"/>
      <c r="G20" s="113"/>
      <c r="H20" s="113"/>
      <c r="I20" s="68"/>
      <c r="J20" s="68"/>
    </row>
    <row r="21" spans="1:10" ht="34.5" customHeight="1">
      <c r="A21" s="68"/>
      <c r="B21" s="69"/>
      <c r="C21" s="69"/>
      <c r="D21" s="69"/>
      <c r="E21" s="69"/>
      <c r="F21" s="69"/>
      <c r="G21" s="69"/>
      <c r="H21" s="69"/>
      <c r="I21" s="68"/>
      <c r="J21" s="68"/>
    </row>
    <row r="22" spans="1:10" ht="18" customHeight="1">
      <c r="A22" s="68"/>
      <c r="B22" s="114" t="s">
        <v>86</v>
      </c>
      <c r="C22" s="114"/>
      <c r="D22" s="114"/>
      <c r="E22" s="114"/>
      <c r="F22" s="114"/>
      <c r="G22" s="114"/>
      <c r="H22" s="114"/>
      <c r="I22" s="68"/>
      <c r="J22" s="68"/>
    </row>
    <row r="23" spans="1:10" ht="18" customHeight="1">
      <c r="A23" s="68"/>
      <c r="B23" s="114"/>
      <c r="C23" s="114"/>
      <c r="D23" s="114"/>
      <c r="E23" s="114"/>
      <c r="F23" s="114"/>
      <c r="G23" s="114"/>
      <c r="H23" s="114"/>
      <c r="I23" s="68"/>
      <c r="J23" s="68"/>
    </row>
    <row r="24" spans="1:10" ht="18" customHeight="1">
      <c r="A24" s="68"/>
      <c r="B24" s="114"/>
      <c r="C24" s="114"/>
      <c r="D24" s="114"/>
      <c r="E24" s="114"/>
      <c r="F24" s="114"/>
      <c r="G24" s="114"/>
      <c r="H24" s="114"/>
      <c r="I24" s="68"/>
      <c r="J24" s="68"/>
    </row>
    <row r="25" spans="1:10" ht="12.75">
      <c r="A25" s="68"/>
      <c r="B25" s="68"/>
      <c r="C25" s="68"/>
      <c r="D25" s="68"/>
      <c r="E25" s="68"/>
      <c r="F25" s="68"/>
      <c r="G25" s="68"/>
      <c r="H25" s="68"/>
      <c r="I25" s="68"/>
      <c r="J25" s="68"/>
    </row>
    <row r="26" spans="1:10" ht="12.75">
      <c r="A26" s="68"/>
      <c r="B26" s="68"/>
      <c r="C26" s="68"/>
      <c r="D26" s="68"/>
      <c r="E26" s="68"/>
      <c r="F26" s="68"/>
      <c r="G26" s="68"/>
      <c r="H26" s="68"/>
      <c r="I26" s="68"/>
      <c r="J26" s="68"/>
    </row>
    <row r="27" spans="1:10" ht="12.75" customHeight="1">
      <c r="A27" s="68"/>
      <c r="B27" s="115" t="s">
        <v>89</v>
      </c>
      <c r="C27" s="115"/>
      <c r="D27" s="115"/>
      <c r="E27" s="115"/>
      <c r="F27" s="115"/>
      <c r="G27" s="115"/>
      <c r="H27" s="115"/>
      <c r="I27" s="68"/>
      <c r="J27" s="68"/>
    </row>
    <row r="28" spans="1:10" ht="12.75" customHeight="1">
      <c r="A28" s="68"/>
      <c r="B28" s="115"/>
      <c r="C28" s="115"/>
      <c r="D28" s="115"/>
      <c r="E28" s="115"/>
      <c r="F28" s="115"/>
      <c r="G28" s="115"/>
      <c r="H28" s="115"/>
      <c r="I28" s="68"/>
      <c r="J28" s="68"/>
    </row>
    <row r="29" spans="1:10" ht="12.75" customHeight="1">
      <c r="A29" s="68"/>
      <c r="B29" s="115"/>
      <c r="C29" s="115"/>
      <c r="D29" s="115"/>
      <c r="E29" s="115"/>
      <c r="F29" s="115"/>
      <c r="G29" s="115"/>
      <c r="H29" s="115"/>
      <c r="I29" s="68"/>
      <c r="J29" s="68"/>
    </row>
    <row r="30" spans="1:10" ht="12.75">
      <c r="A30" s="68"/>
      <c r="B30" s="68"/>
      <c r="C30" s="68"/>
      <c r="D30" s="68"/>
      <c r="E30" s="68"/>
      <c r="F30" s="68"/>
      <c r="G30" s="68"/>
      <c r="H30" s="68"/>
      <c r="I30" s="68"/>
      <c r="J30" s="68"/>
    </row>
    <row r="31" spans="1:10" ht="12.75">
      <c r="A31" s="68"/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12.75">
      <c r="A32" s="68"/>
      <c r="B32" s="68"/>
      <c r="C32" s="68"/>
      <c r="D32" s="68"/>
      <c r="E32" s="68"/>
      <c r="F32" s="68"/>
      <c r="G32" s="68"/>
      <c r="H32" s="68"/>
      <c r="I32" s="68"/>
      <c r="J32" s="68"/>
    </row>
    <row r="33" spans="1:10" ht="12.75">
      <c r="A33" s="68"/>
      <c r="B33" s="68"/>
      <c r="C33" s="68"/>
      <c r="D33" s="68"/>
      <c r="E33" s="68"/>
      <c r="F33" s="68"/>
      <c r="G33" s="68"/>
      <c r="H33" s="68"/>
      <c r="I33" s="68"/>
      <c r="J33" s="68"/>
    </row>
    <row r="34" spans="1:10" ht="12.75">
      <c r="A34" s="68"/>
      <c r="B34" s="68"/>
      <c r="C34" s="68"/>
      <c r="D34" s="68"/>
      <c r="E34" s="68"/>
      <c r="F34" s="68"/>
      <c r="G34" s="68"/>
      <c r="H34" s="68"/>
      <c r="I34" s="68"/>
      <c r="J34" s="68"/>
    </row>
    <row r="35" spans="1:10" ht="12.75">
      <c r="A35" s="68"/>
      <c r="B35" s="110"/>
      <c r="C35" s="110"/>
      <c r="D35" s="110"/>
      <c r="E35" s="110"/>
      <c r="F35" s="110"/>
      <c r="G35" s="110"/>
      <c r="H35" s="110"/>
      <c r="I35" s="68"/>
      <c r="J35" s="68"/>
    </row>
    <row r="36" spans="1:10" ht="12.75">
      <c r="A36" s="68"/>
      <c r="B36" s="68"/>
      <c r="C36" s="68"/>
      <c r="D36" s="68"/>
      <c r="E36" s="68"/>
      <c r="F36" s="68"/>
      <c r="G36" s="68"/>
      <c r="H36" s="68"/>
      <c r="I36" s="68"/>
      <c r="J36" s="68"/>
    </row>
    <row r="37" spans="1:10" ht="12.75">
      <c r="A37" s="68"/>
      <c r="B37" s="68"/>
      <c r="C37" s="68"/>
      <c r="D37" s="68"/>
      <c r="E37" s="68"/>
      <c r="F37" s="68"/>
      <c r="G37" s="68"/>
      <c r="H37" s="68"/>
      <c r="I37" s="68"/>
      <c r="J37" s="68"/>
    </row>
    <row r="38" spans="1:10" ht="12.75">
      <c r="A38" s="68"/>
      <c r="B38" s="68"/>
      <c r="C38" s="68"/>
      <c r="D38" s="68"/>
      <c r="E38" s="68"/>
      <c r="F38" s="68"/>
      <c r="G38" s="68"/>
      <c r="H38" s="68"/>
      <c r="I38" s="68"/>
      <c r="J38" s="68"/>
    </row>
    <row r="39" spans="1:10" ht="12.75">
      <c r="A39" s="68"/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2.75">
      <c r="A40" s="68"/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15.75">
      <c r="A41" s="68"/>
      <c r="B41" s="111" t="s">
        <v>87</v>
      </c>
      <c r="C41" s="111"/>
      <c r="D41" s="111"/>
      <c r="E41" s="111"/>
      <c r="F41" s="111"/>
      <c r="G41" s="111"/>
      <c r="H41" s="111"/>
      <c r="I41" s="68"/>
      <c r="J41" s="68"/>
    </row>
    <row r="42" spans="1:10" ht="12.75">
      <c r="A42" s="68"/>
      <c r="B42" s="68"/>
      <c r="C42" s="68"/>
      <c r="D42" s="68"/>
      <c r="E42" s="68"/>
      <c r="F42" s="68"/>
      <c r="G42" s="68"/>
      <c r="H42" s="68"/>
      <c r="I42" s="68"/>
      <c r="J42" s="68"/>
    </row>
    <row r="43" spans="1:10" ht="12.75">
      <c r="A43" s="68"/>
      <c r="B43" s="68"/>
      <c r="C43" s="68"/>
      <c r="D43" s="68"/>
      <c r="E43" s="68"/>
      <c r="F43" s="68"/>
      <c r="G43" s="68"/>
      <c r="H43" s="68"/>
      <c r="I43" s="68"/>
      <c r="J43" s="68"/>
    </row>
    <row r="44" spans="1:10" ht="12.75">
      <c r="A44" s="68"/>
      <c r="B44" s="68"/>
      <c r="C44" s="68"/>
      <c r="D44" s="68"/>
      <c r="E44" s="68"/>
      <c r="F44" s="68"/>
      <c r="G44" s="68"/>
      <c r="H44" s="68"/>
      <c r="I44" s="68"/>
      <c r="J44" s="68"/>
    </row>
    <row r="45" spans="1:10" ht="12.75">
      <c r="A45" s="68"/>
      <c r="B45" s="68"/>
      <c r="C45" s="68"/>
      <c r="D45" s="68"/>
      <c r="E45" s="68"/>
      <c r="F45" s="68"/>
      <c r="G45" s="68"/>
      <c r="H45" s="68"/>
      <c r="I45" s="68"/>
      <c r="J45" s="68"/>
    </row>
    <row r="46" spans="1:10" ht="12.75">
      <c r="A46" s="68"/>
      <c r="B46" s="68"/>
      <c r="C46" s="68"/>
      <c r="D46" s="68"/>
      <c r="E46" s="68"/>
      <c r="F46" s="68"/>
      <c r="G46" s="68"/>
      <c r="H46" s="68"/>
      <c r="I46" s="68"/>
      <c r="J46" s="68"/>
    </row>
    <row r="47" spans="1:10" ht="12.75">
      <c r="A47" s="68"/>
      <c r="B47" s="68"/>
      <c r="C47" s="68"/>
      <c r="D47" s="68"/>
      <c r="E47" s="68"/>
      <c r="F47" s="68"/>
      <c r="G47" s="68"/>
      <c r="H47" s="68"/>
      <c r="I47" s="68"/>
      <c r="J47" s="68"/>
    </row>
    <row r="48" spans="1:10" ht="12.75">
      <c r="A48" s="68"/>
      <c r="B48" s="68"/>
      <c r="C48" s="68"/>
      <c r="D48" s="68"/>
      <c r="E48" s="68"/>
      <c r="F48" s="68"/>
      <c r="G48" s="68"/>
      <c r="H48" s="68"/>
      <c r="I48" s="68"/>
      <c r="J48" s="68"/>
    </row>
    <row r="49" spans="1:10" ht="12.75">
      <c r="A49" s="68"/>
      <c r="B49" s="68"/>
      <c r="C49" s="68"/>
      <c r="D49" s="68"/>
      <c r="E49" s="68"/>
      <c r="F49" s="68"/>
      <c r="G49" s="68"/>
      <c r="H49" s="68"/>
      <c r="I49" s="68"/>
      <c r="J49" s="68"/>
    </row>
    <row r="50" spans="1:10" ht="12.75">
      <c r="A50" s="68"/>
      <c r="B50" s="68"/>
      <c r="C50" s="68"/>
      <c r="D50" s="68"/>
      <c r="E50" s="68"/>
      <c r="F50" s="68"/>
      <c r="G50" s="68"/>
      <c r="H50" s="68"/>
      <c r="I50" s="68"/>
      <c r="J50" s="68"/>
    </row>
    <row r="51" spans="1:10" ht="12.75">
      <c r="A51" s="68"/>
      <c r="B51" s="68"/>
      <c r="C51" s="68"/>
      <c r="D51" s="68"/>
      <c r="E51" s="68"/>
      <c r="F51" s="68"/>
      <c r="G51" s="68"/>
      <c r="H51" s="68"/>
      <c r="I51" s="68"/>
      <c r="J51" s="68"/>
    </row>
    <row r="52" spans="1:10" ht="12.75">
      <c r="A52" s="68"/>
      <c r="B52" s="68"/>
      <c r="C52" s="68"/>
      <c r="D52" s="68"/>
      <c r="E52" s="68"/>
      <c r="F52" s="68"/>
      <c r="G52" s="68"/>
      <c r="H52" s="68"/>
      <c r="I52" s="68"/>
      <c r="J52" s="68"/>
    </row>
  </sheetData>
  <mergeCells count="6">
    <mergeCell ref="B35:H35"/>
    <mergeCell ref="B41:H41"/>
    <mergeCell ref="G5:H5"/>
    <mergeCell ref="B17:H20"/>
    <mergeCell ref="B22:H24"/>
    <mergeCell ref="B27:H2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17"/>
  <sheetViews>
    <sheetView workbookViewId="0" topLeftCell="A1">
      <selection activeCell="A14" sqref="A14"/>
    </sheetView>
  </sheetViews>
  <sheetFormatPr defaultColWidth="9.140625" defaultRowHeight="12.75"/>
  <cols>
    <col min="1" max="1" width="93.140625" style="0" customWidth="1"/>
  </cols>
  <sheetData>
    <row r="4" ht="15.75">
      <c r="A4" s="70" t="s">
        <v>13</v>
      </c>
    </row>
    <row r="5" ht="15.75">
      <c r="A5" s="71"/>
    </row>
    <row r="6" spans="1:2" ht="15.75">
      <c r="A6" s="71" t="s">
        <v>16</v>
      </c>
      <c r="B6" s="71"/>
    </row>
    <row r="7" ht="15.75">
      <c r="A7" s="72"/>
    </row>
    <row r="8" spans="1:2" ht="15.75">
      <c r="A8" s="71" t="s">
        <v>20</v>
      </c>
      <c r="B8" s="71"/>
    </row>
    <row r="9" ht="15.75">
      <c r="A9" s="73"/>
    </row>
    <row r="10" spans="1:2" ht="15.75">
      <c r="A10" s="73" t="s">
        <v>26</v>
      </c>
      <c r="B10" s="74"/>
    </row>
    <row r="11" spans="1:2" ht="15.75">
      <c r="A11" s="72" t="s">
        <v>14</v>
      </c>
      <c r="B11" s="72"/>
    </row>
    <row r="12" spans="1:2" ht="201.75" customHeight="1">
      <c r="A12" s="72"/>
      <c r="B12" s="72"/>
    </row>
    <row r="13" spans="1:2" ht="15.75">
      <c r="A13" s="72"/>
      <c r="B13" s="72"/>
    </row>
    <row r="14" ht="15.75">
      <c r="A14" s="71" t="s">
        <v>17</v>
      </c>
    </row>
    <row r="15" ht="15.75">
      <c r="A15" s="71" t="s">
        <v>18</v>
      </c>
    </row>
    <row r="16" ht="15.75">
      <c r="A16" s="71" t="s">
        <v>19</v>
      </c>
    </row>
    <row r="17" ht="15.75">
      <c r="A17" s="73"/>
    </row>
  </sheetData>
  <printOptions/>
  <pageMargins left="0.75" right="0.75" top="1" bottom="1" header="0.492125985" footer="0.49212598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B17"/>
  <sheetViews>
    <sheetView workbookViewId="0" topLeftCell="A1">
      <selection activeCell="A12" sqref="A12"/>
    </sheetView>
  </sheetViews>
  <sheetFormatPr defaultColWidth="9.140625" defaultRowHeight="12.75"/>
  <cols>
    <col min="1" max="1" width="93.140625" style="0" customWidth="1"/>
  </cols>
  <sheetData>
    <row r="4" ht="15.75">
      <c r="A4" s="70" t="s">
        <v>13</v>
      </c>
    </row>
    <row r="5" ht="15.75">
      <c r="A5" s="71"/>
    </row>
    <row r="6" spans="1:2" ht="15.75">
      <c r="A6" s="73" t="s">
        <v>21</v>
      </c>
      <c r="B6" s="71"/>
    </row>
    <row r="7" ht="15.75">
      <c r="A7" s="72"/>
    </row>
    <row r="8" spans="1:2" ht="15.75">
      <c r="A8" s="71" t="s">
        <v>25</v>
      </c>
      <c r="B8" s="71"/>
    </row>
    <row r="9" ht="15.75">
      <c r="A9" s="67"/>
    </row>
    <row r="10" spans="1:2" ht="15.75">
      <c r="A10" s="73" t="s">
        <v>26</v>
      </c>
      <c r="B10" s="74"/>
    </row>
    <row r="11" spans="1:2" ht="15.75">
      <c r="A11" s="72" t="s">
        <v>15</v>
      </c>
      <c r="B11" s="72"/>
    </row>
    <row r="12" ht="227.25" customHeight="1">
      <c r="A12" s="72"/>
    </row>
    <row r="13" ht="15.75">
      <c r="A13" s="71" t="s">
        <v>22</v>
      </c>
    </row>
    <row r="14" ht="15.75">
      <c r="A14" s="71" t="s">
        <v>23</v>
      </c>
    </row>
    <row r="15" ht="15.75">
      <c r="A15" s="71" t="s">
        <v>24</v>
      </c>
    </row>
    <row r="16" ht="15.75">
      <c r="A16" s="67"/>
    </row>
    <row r="17" ht="15.75">
      <c r="A17" s="67"/>
    </row>
  </sheetData>
  <printOptions/>
  <pageMargins left="0.75" right="0.75" top="1" bottom="1" header="0.492125985" footer="0.49212598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="120" zoomScaleNormal="120" workbookViewId="0" topLeftCell="A1">
      <selection activeCell="G26" sqref="G26"/>
    </sheetView>
  </sheetViews>
  <sheetFormatPr defaultColWidth="9.140625" defaultRowHeight="18.75" customHeight="1"/>
  <cols>
    <col min="1" max="1" width="32.8515625" style="0" customWidth="1"/>
  </cols>
  <sheetData>
    <row r="1" spans="1:11" ht="12.75">
      <c r="A1" s="1" t="s">
        <v>0</v>
      </c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</row>
    <row r="2" spans="1:11" ht="12.75">
      <c r="A2" s="3" t="s">
        <v>6</v>
      </c>
      <c r="B2" s="4">
        <f aca="true" t="shared" si="0" ref="B2:K2">SUM(B3:B7)</f>
        <v>100000</v>
      </c>
      <c r="C2" s="4">
        <f t="shared" si="0"/>
        <v>102766.57534246576</v>
      </c>
      <c r="D2" s="4">
        <f t="shared" si="0"/>
        <v>113832.87671232877</v>
      </c>
      <c r="E2" s="4">
        <f t="shared" si="0"/>
        <v>116599.45205479453</v>
      </c>
      <c r="F2" s="4">
        <f t="shared" si="0"/>
        <v>46786.78082191781</v>
      </c>
      <c r="G2" s="4">
        <f t="shared" si="0"/>
        <v>45403.49315068493</v>
      </c>
      <c r="H2" s="4">
        <f t="shared" si="0"/>
        <v>44020.20547945205</v>
      </c>
      <c r="I2" s="4">
        <f t="shared" si="0"/>
        <v>42636.91780821918</v>
      </c>
      <c r="J2" s="4">
        <f t="shared" si="0"/>
        <v>41253.6301369863</v>
      </c>
      <c r="K2" s="4">
        <f t="shared" si="0"/>
        <v>39870.34246575342</v>
      </c>
    </row>
    <row r="3" spans="1:11" ht="12.75">
      <c r="A3" s="5" t="s">
        <v>79</v>
      </c>
      <c r="B3" s="6">
        <f>'IV. Cálculo Juros e Amortização'!B10</f>
        <v>100000</v>
      </c>
      <c r="C3" s="6">
        <f>'IV. Cálculo Juros e Amortização'!B11</f>
        <v>100000</v>
      </c>
      <c r="D3" s="6">
        <f>'IV. Cálculo Juros e Amortização'!B12</f>
        <v>100000</v>
      </c>
      <c r="E3" s="6">
        <f>'IV. Cálculo Juros e Amortização'!B13</f>
        <v>100000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</row>
    <row r="4" spans="1:11" ht="12.75">
      <c r="A4" s="5" t="s">
        <v>66</v>
      </c>
      <c r="B4" s="8">
        <f>'V. Custos Adm'!B9</f>
        <v>0</v>
      </c>
      <c r="C4" s="8">
        <f>'V. Custos Adm'!C9</f>
        <v>0</v>
      </c>
      <c r="D4" s="8">
        <f>'V. Custos Adm'!D9</f>
        <v>0</v>
      </c>
      <c r="E4" s="8">
        <f>'V. Custos Adm'!E9</f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</row>
    <row r="5" spans="1:11" ht="12.75">
      <c r="A5" s="5" t="s">
        <v>83</v>
      </c>
      <c r="B5" s="7">
        <v>0</v>
      </c>
      <c r="C5" s="7">
        <v>0</v>
      </c>
      <c r="D5" s="7">
        <v>0</v>
      </c>
      <c r="E5" s="6">
        <f>'VI. Operação e Manutenção'!B7</f>
        <v>0</v>
      </c>
      <c r="F5" s="6">
        <f aca="true" t="shared" si="1" ref="F5:K5">((E5*2.5)/100)+E5</f>
        <v>0</v>
      </c>
      <c r="G5" s="6">
        <f t="shared" si="1"/>
        <v>0</v>
      </c>
      <c r="H5" s="6">
        <f t="shared" si="1"/>
        <v>0</v>
      </c>
      <c r="I5" s="6">
        <f t="shared" si="1"/>
        <v>0</v>
      </c>
      <c r="J5" s="6">
        <f t="shared" si="1"/>
        <v>0</v>
      </c>
      <c r="K5" s="6">
        <f t="shared" si="1"/>
        <v>0</v>
      </c>
    </row>
    <row r="6" spans="1:11" ht="12.75">
      <c r="A6" s="104" t="s">
        <v>74</v>
      </c>
      <c r="B6" s="7">
        <v>0</v>
      </c>
      <c r="C6" s="7">
        <v>0</v>
      </c>
      <c r="D6" s="7">
        <v>0</v>
      </c>
      <c r="E6" s="7">
        <v>0</v>
      </c>
      <c r="F6" s="6">
        <f>'IV. Cálculo Juros e Amortização'!G27+'IV. Cálculo Juros e Amortização'!G28</f>
        <v>25000</v>
      </c>
      <c r="G6" s="6">
        <f>'IV. Cálculo Juros e Amortização'!G29+'IV. Cálculo Juros e Amortização'!G30</f>
        <v>25000</v>
      </c>
      <c r="H6" s="6">
        <f>G6</f>
        <v>25000</v>
      </c>
      <c r="I6" s="6">
        <f>H6</f>
        <v>25000</v>
      </c>
      <c r="J6" s="6">
        <f>I6</f>
        <v>25000</v>
      </c>
      <c r="K6" s="6">
        <f>J6</f>
        <v>25000</v>
      </c>
    </row>
    <row r="7" spans="1:11" ht="12.75">
      <c r="A7" s="104" t="s">
        <v>75</v>
      </c>
      <c r="B7" s="7">
        <v>0</v>
      </c>
      <c r="C7" s="8">
        <f>'IV. Cálculo Juros e Amortização'!F21</f>
        <v>2766.5753424657532</v>
      </c>
      <c r="D7" s="8">
        <f>'IV. Cálculo Juros e Amortização'!F22+'IV. Cálculo Juros e Amortização'!F23+'IV. Cálculo Juros e Amortização'!F24</f>
        <v>13832.876712328767</v>
      </c>
      <c r="E7" s="8">
        <f>'IV. Cálculo Juros e Amortização'!F25+'IV. Cálculo Juros e Amortização'!F26</f>
        <v>16599.45205479452</v>
      </c>
      <c r="F7" s="8">
        <f>'IV. Cálculo Juros e Amortização'!F27+'IV. Cálculo Juros e Amortização'!F28</f>
        <v>21786.780821917808</v>
      </c>
      <c r="G7" s="8">
        <f>'IV. Cálculo Juros e Amortização'!F29+'IV. Cálculo Juros e Amortização'!F30</f>
        <v>20403.49315068493</v>
      </c>
      <c r="H7" s="8">
        <f>'IV. Cálculo Juros e Amortização'!F31+'IV. Cálculo Juros e Amortização'!F32</f>
        <v>19020.205479452055</v>
      </c>
      <c r="I7" s="8">
        <f>'IV. Cálculo Juros e Amortização'!F33+'IV. Cálculo Juros e Amortização'!F34</f>
        <v>17636.91780821918</v>
      </c>
      <c r="J7" s="8">
        <f>'IV. Cálculo Juros e Amortização'!F35+'IV. Cálculo Juros e Amortização'!F36</f>
        <v>16253.630136986301</v>
      </c>
      <c r="K7" s="8">
        <f>'IV. Cálculo Juros e Amortização'!F37+'IV. Cálculo Juros e Amortização'!F38</f>
        <v>14870.342465753423</v>
      </c>
    </row>
    <row r="8" spans="1:11" ht="12.75">
      <c r="A8" s="9" t="s">
        <v>1</v>
      </c>
      <c r="B8" s="11">
        <f>SUM(B9,B11)</f>
        <v>0</v>
      </c>
      <c r="C8" s="11">
        <f>SUM(C9,C11)</f>
        <v>0</v>
      </c>
      <c r="D8" s="11">
        <f>SUM(D9,D11)</f>
        <v>0</v>
      </c>
      <c r="E8" s="11">
        <f aca="true" t="shared" si="2" ref="E8:K8">SUM(E9,E11)</f>
        <v>0</v>
      </c>
      <c r="F8" s="11">
        <f t="shared" si="2"/>
        <v>0</v>
      </c>
      <c r="G8" s="11">
        <f t="shared" si="2"/>
        <v>0</v>
      </c>
      <c r="H8" s="11">
        <f t="shared" si="2"/>
        <v>0</v>
      </c>
      <c r="I8" s="11">
        <f t="shared" si="2"/>
        <v>0</v>
      </c>
      <c r="J8" s="11">
        <f t="shared" si="2"/>
        <v>0</v>
      </c>
      <c r="K8" s="11">
        <f t="shared" si="2"/>
        <v>0</v>
      </c>
    </row>
    <row r="9" spans="1:11" ht="12.75">
      <c r="A9" s="102" t="s">
        <v>80</v>
      </c>
      <c r="B9" s="7">
        <f>B10</f>
        <v>0</v>
      </c>
      <c r="C9" s="7">
        <f aca="true" t="shared" si="3" ref="C9:K9">C10</f>
        <v>0</v>
      </c>
      <c r="D9" s="7">
        <f t="shared" si="3"/>
        <v>0</v>
      </c>
      <c r="E9" s="7">
        <f t="shared" si="3"/>
        <v>0</v>
      </c>
      <c r="F9" s="7">
        <f t="shared" si="3"/>
        <v>0</v>
      </c>
      <c r="G9" s="7">
        <f t="shared" si="3"/>
        <v>0</v>
      </c>
      <c r="H9" s="7">
        <f t="shared" si="3"/>
        <v>0</v>
      </c>
      <c r="I9" s="7">
        <f t="shared" si="3"/>
        <v>0</v>
      </c>
      <c r="J9" s="7">
        <f t="shared" si="3"/>
        <v>0</v>
      </c>
      <c r="K9" s="7">
        <f t="shared" si="3"/>
        <v>0</v>
      </c>
    </row>
    <row r="10" spans="1:11" ht="12.75">
      <c r="A10" s="12" t="s">
        <v>76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2.75">
      <c r="A11" s="102" t="s">
        <v>81</v>
      </c>
      <c r="B11" s="7">
        <f>B12</f>
        <v>0</v>
      </c>
      <c r="C11" s="7">
        <f aca="true" t="shared" si="4" ref="C11:K11">C12</f>
        <v>0</v>
      </c>
      <c r="D11" s="7">
        <f t="shared" si="4"/>
        <v>0</v>
      </c>
      <c r="E11" s="7">
        <f t="shared" si="4"/>
        <v>0</v>
      </c>
      <c r="F11" s="7">
        <f t="shared" si="4"/>
        <v>0</v>
      </c>
      <c r="G11" s="7">
        <f t="shared" si="4"/>
        <v>0</v>
      </c>
      <c r="H11" s="7">
        <f t="shared" si="4"/>
        <v>0</v>
      </c>
      <c r="I11" s="7">
        <f t="shared" si="4"/>
        <v>0</v>
      </c>
      <c r="J11" s="7">
        <f t="shared" si="4"/>
        <v>0</v>
      </c>
      <c r="K11" s="7">
        <f t="shared" si="4"/>
        <v>0</v>
      </c>
    </row>
    <row r="12" spans="1:11" ht="12.75">
      <c r="A12" s="12" t="s">
        <v>77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2.75">
      <c r="A13" s="13" t="s">
        <v>2</v>
      </c>
      <c r="B13" s="14">
        <f>B8-B2</f>
        <v>-100000</v>
      </c>
      <c r="C13" s="14">
        <f aca="true" t="shared" si="5" ref="C13:K13">C8-C2</f>
        <v>-102766.57534246576</v>
      </c>
      <c r="D13" s="14">
        <f t="shared" si="5"/>
        <v>-113832.87671232877</v>
      </c>
      <c r="E13" s="14">
        <f t="shared" si="5"/>
        <v>-116599.45205479453</v>
      </c>
      <c r="F13" s="14">
        <f t="shared" si="5"/>
        <v>-46786.78082191781</v>
      </c>
      <c r="G13" s="14">
        <f t="shared" si="5"/>
        <v>-45403.49315068493</v>
      </c>
      <c r="H13" s="14">
        <f t="shared" si="5"/>
        <v>-44020.20547945205</v>
      </c>
      <c r="I13" s="14">
        <f>I8-I2</f>
        <v>-42636.91780821918</v>
      </c>
      <c r="J13" s="14">
        <f t="shared" si="5"/>
        <v>-41253.6301369863</v>
      </c>
      <c r="K13" s="14">
        <f t="shared" si="5"/>
        <v>-39870.34246575342</v>
      </c>
    </row>
    <row r="14" spans="1:11" ht="12.75">
      <c r="A14" s="13" t="s">
        <v>3</v>
      </c>
      <c r="B14" s="14">
        <f>B13</f>
        <v>-100000</v>
      </c>
      <c r="C14" s="14">
        <f>C13/(1+0.125)^C23</f>
        <v>-91348.06697108067</v>
      </c>
      <c r="D14" s="14">
        <f aca="true" t="shared" si="6" ref="D14:K14">D13/(1+0.125)^D23</f>
        <v>-89942.02604430915</v>
      </c>
      <c r="E14" s="14">
        <f t="shared" si="6"/>
        <v>-81891.52188210534</v>
      </c>
      <c r="F14" s="14">
        <f t="shared" si="6"/>
        <v>-29208.756934396486</v>
      </c>
      <c r="G14" s="14">
        <f t="shared" si="6"/>
        <v>-25195.713112188925</v>
      </c>
      <c r="H14" s="14">
        <f t="shared" si="6"/>
        <v>-21713.854868565802</v>
      </c>
      <c r="I14" s="14">
        <f t="shared" si="6"/>
        <v>-18694.684714733143</v>
      </c>
      <c r="J14" s="14">
        <f t="shared" si="6"/>
        <v>-16078.368979424211</v>
      </c>
      <c r="K14" s="14">
        <f t="shared" si="6"/>
        <v>-13812.658164125496</v>
      </c>
    </row>
    <row r="15" spans="1:11" ht="22.5">
      <c r="A15" s="13" t="s">
        <v>4</v>
      </c>
      <c r="B15" s="14">
        <f>B14</f>
        <v>-100000</v>
      </c>
      <c r="C15" s="14">
        <f>C14+B15</f>
        <v>-191348.06697108067</v>
      </c>
      <c r="D15" s="14">
        <f aca="true" t="shared" si="7" ref="D15:K15">C15+D14</f>
        <v>-281290.0930153898</v>
      </c>
      <c r="E15" s="14">
        <f t="shared" si="7"/>
        <v>-363181.61489749514</v>
      </c>
      <c r="F15" s="14">
        <f t="shared" si="7"/>
        <v>-392390.3718318916</v>
      </c>
      <c r="G15" s="14">
        <f t="shared" si="7"/>
        <v>-417586.0849440805</v>
      </c>
      <c r="H15" s="14">
        <f t="shared" si="7"/>
        <v>-439299.9398126463</v>
      </c>
      <c r="I15" s="14">
        <f t="shared" si="7"/>
        <v>-457994.62452737946</v>
      </c>
      <c r="J15" s="14">
        <f t="shared" si="7"/>
        <v>-474072.9935068037</v>
      </c>
      <c r="K15" s="14">
        <f t="shared" si="7"/>
        <v>-487885.6516709292</v>
      </c>
    </row>
    <row r="16" spans="1:11" ht="12.75">
      <c r="A16" s="9" t="s">
        <v>5</v>
      </c>
      <c r="B16" s="10">
        <f aca="true" t="shared" si="8" ref="B16:E17">B17</f>
        <v>0</v>
      </c>
      <c r="C16" s="10">
        <f t="shared" si="8"/>
        <v>0</v>
      </c>
      <c r="D16" s="10">
        <f t="shared" si="8"/>
        <v>0</v>
      </c>
      <c r="E16" s="18">
        <f t="shared" si="8"/>
        <v>0</v>
      </c>
      <c r="F16" s="18">
        <f aca="true" t="shared" si="9" ref="F16:K17">F17</f>
        <v>0</v>
      </c>
      <c r="G16" s="18">
        <f t="shared" si="9"/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</row>
    <row r="17" spans="1:11" ht="12.75">
      <c r="A17" s="103" t="s">
        <v>7</v>
      </c>
      <c r="B17" s="20">
        <f t="shared" si="8"/>
        <v>0</v>
      </c>
      <c r="C17" s="20">
        <f t="shared" si="8"/>
        <v>0</v>
      </c>
      <c r="D17" s="20">
        <f t="shared" si="8"/>
        <v>0</v>
      </c>
      <c r="E17" s="20">
        <f t="shared" si="8"/>
        <v>0</v>
      </c>
      <c r="F17" s="20">
        <f t="shared" si="9"/>
        <v>0</v>
      </c>
      <c r="G17" s="20">
        <f t="shared" si="9"/>
        <v>0</v>
      </c>
      <c r="H17" s="20">
        <f t="shared" si="9"/>
        <v>0</v>
      </c>
      <c r="I17" s="20">
        <f t="shared" si="9"/>
        <v>0</v>
      </c>
      <c r="J17" s="20">
        <f t="shared" si="9"/>
        <v>0</v>
      </c>
      <c r="K17" s="20">
        <f t="shared" si="9"/>
        <v>0</v>
      </c>
    </row>
    <row r="18" spans="1:11" ht="12.75">
      <c r="A18" s="19" t="s">
        <v>78</v>
      </c>
      <c r="B18" s="20">
        <v>0</v>
      </c>
      <c r="C18" s="20">
        <v>0</v>
      </c>
      <c r="D18" s="20">
        <v>0</v>
      </c>
      <c r="E18" s="21"/>
      <c r="F18" s="21"/>
      <c r="G18" s="21"/>
      <c r="H18" s="21"/>
      <c r="I18" s="21"/>
      <c r="J18" s="21"/>
      <c r="K18" s="21"/>
    </row>
    <row r="19" spans="1:11" ht="12.75">
      <c r="A19" s="13" t="s">
        <v>2</v>
      </c>
      <c r="B19" s="14">
        <f>B16-B2</f>
        <v>-100000</v>
      </c>
      <c r="C19" s="14">
        <f aca="true" t="shared" si="10" ref="C19:K19">C16-C2</f>
        <v>-102766.57534246576</v>
      </c>
      <c r="D19" s="14">
        <f t="shared" si="10"/>
        <v>-113832.87671232877</v>
      </c>
      <c r="E19" s="14">
        <f t="shared" si="10"/>
        <v>-116599.45205479453</v>
      </c>
      <c r="F19" s="14">
        <f t="shared" si="10"/>
        <v>-46786.78082191781</v>
      </c>
      <c r="G19" s="14">
        <f t="shared" si="10"/>
        <v>-45403.49315068493</v>
      </c>
      <c r="H19" s="14">
        <f t="shared" si="10"/>
        <v>-44020.20547945205</v>
      </c>
      <c r="I19" s="14">
        <f t="shared" si="10"/>
        <v>-42636.91780821918</v>
      </c>
      <c r="J19" s="14">
        <f t="shared" si="10"/>
        <v>-41253.6301369863</v>
      </c>
      <c r="K19" s="14">
        <f t="shared" si="10"/>
        <v>-39870.34246575342</v>
      </c>
    </row>
    <row r="20" spans="1:11" ht="12.75">
      <c r="A20" s="13" t="s">
        <v>3</v>
      </c>
      <c r="B20" s="14">
        <f>B19</f>
        <v>-100000</v>
      </c>
      <c r="C20" s="14">
        <f>C19/(1+0.125)^C23</f>
        <v>-91348.06697108067</v>
      </c>
      <c r="D20" s="14">
        <f aca="true" t="shared" si="11" ref="D20:K20">D19/(1+0.125)^D23</f>
        <v>-89942.02604430915</v>
      </c>
      <c r="E20" s="14">
        <f t="shared" si="11"/>
        <v>-81891.52188210534</v>
      </c>
      <c r="F20" s="14">
        <f t="shared" si="11"/>
        <v>-29208.756934396486</v>
      </c>
      <c r="G20" s="14">
        <f t="shared" si="11"/>
        <v>-25195.713112188925</v>
      </c>
      <c r="H20" s="14">
        <f t="shared" si="11"/>
        <v>-21713.854868565802</v>
      </c>
      <c r="I20" s="14">
        <f t="shared" si="11"/>
        <v>-18694.684714733143</v>
      </c>
      <c r="J20" s="14">
        <f t="shared" si="11"/>
        <v>-16078.368979424211</v>
      </c>
      <c r="K20" s="14">
        <f t="shared" si="11"/>
        <v>-13812.658164125496</v>
      </c>
    </row>
    <row r="21" spans="1:11" ht="22.5">
      <c r="A21" s="15" t="s">
        <v>4</v>
      </c>
      <c r="B21" s="4">
        <f>B20</f>
        <v>-100000</v>
      </c>
      <c r="C21" s="4">
        <f>B21+C20</f>
        <v>-191348.06697108067</v>
      </c>
      <c r="D21" s="4">
        <f aca="true" t="shared" si="12" ref="D21:K21">C21+D20</f>
        <v>-281290.0930153898</v>
      </c>
      <c r="E21" s="4">
        <f t="shared" si="12"/>
        <v>-363181.61489749514</v>
      </c>
      <c r="F21" s="4">
        <f t="shared" si="12"/>
        <v>-392390.3718318916</v>
      </c>
      <c r="G21" s="4">
        <f t="shared" si="12"/>
        <v>-417586.0849440805</v>
      </c>
      <c r="H21" s="4">
        <f t="shared" si="12"/>
        <v>-439299.9398126463</v>
      </c>
      <c r="I21" s="4">
        <f t="shared" si="12"/>
        <v>-457994.62452737946</v>
      </c>
      <c r="J21" s="4">
        <f t="shared" si="12"/>
        <v>-474072.9935068037</v>
      </c>
      <c r="K21" s="4">
        <f t="shared" si="12"/>
        <v>-487885.6516709292</v>
      </c>
    </row>
    <row r="22" ht="12.75"/>
    <row r="23" spans="1:11" ht="12.75">
      <c r="A23" s="17"/>
      <c r="B23" s="16"/>
      <c r="C23" s="16">
        <v>1</v>
      </c>
      <c r="D23" s="16">
        <v>2</v>
      </c>
      <c r="E23" s="16">
        <v>3</v>
      </c>
      <c r="F23" s="16">
        <v>4</v>
      </c>
      <c r="G23" s="16">
        <v>5</v>
      </c>
      <c r="H23" s="16">
        <v>6</v>
      </c>
      <c r="I23" s="16">
        <v>7</v>
      </c>
      <c r="J23" s="16">
        <v>8</v>
      </c>
      <c r="K23" s="16">
        <v>9</v>
      </c>
    </row>
    <row r="24" ht="12.75">
      <c r="A24" s="109" t="s">
        <v>84</v>
      </c>
    </row>
  </sheetData>
  <printOptions horizontalCentered="1" verticalCentered="1"/>
  <pageMargins left="0.28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">
      <selection activeCell="D4" sqref="D4"/>
    </sheetView>
  </sheetViews>
  <sheetFormatPr defaultColWidth="9.140625" defaultRowHeight="12.75"/>
  <cols>
    <col min="1" max="1" width="25.8515625" style="0" customWidth="1"/>
    <col min="2" max="2" width="13.57421875" style="0" bestFit="1" customWidth="1"/>
    <col min="3" max="3" width="19.140625" style="0" customWidth="1"/>
    <col min="4" max="4" width="16.28125" style="0" bestFit="1" customWidth="1"/>
    <col min="5" max="6" width="12.140625" style="0" customWidth="1"/>
    <col min="7" max="7" width="16.57421875" style="0" bestFit="1" customWidth="1"/>
    <col min="8" max="8" width="14.28125" style="0" bestFit="1" customWidth="1"/>
    <col min="9" max="9" width="17.57421875" style="0" customWidth="1"/>
  </cols>
  <sheetData>
    <row r="1" ht="12.75">
      <c r="A1" s="23" t="s">
        <v>27</v>
      </c>
    </row>
    <row r="2" spans="1:2" ht="12.75">
      <c r="A2" t="s">
        <v>28</v>
      </c>
      <c r="B2">
        <v>4</v>
      </c>
    </row>
    <row r="3" spans="1:2" ht="12.75">
      <c r="A3" t="s">
        <v>29</v>
      </c>
      <c r="B3">
        <v>20</v>
      </c>
    </row>
    <row r="4" spans="1:4" ht="12.75">
      <c r="A4" t="s">
        <v>30</v>
      </c>
      <c r="B4">
        <v>32</v>
      </c>
      <c r="D4" s="24"/>
    </row>
    <row r="5" spans="1:2" ht="12.75">
      <c r="A5" t="s">
        <v>31</v>
      </c>
      <c r="B5" s="25">
        <v>39828</v>
      </c>
    </row>
    <row r="6" spans="1:2" ht="12.75">
      <c r="A6" t="s">
        <v>38</v>
      </c>
      <c r="B6" s="25">
        <v>41470</v>
      </c>
    </row>
    <row r="7" spans="1:2" ht="12.75">
      <c r="A7" t="s">
        <v>39</v>
      </c>
      <c r="B7" s="25">
        <f>+C58</f>
        <v>47028</v>
      </c>
    </row>
    <row r="8" spans="1:2" ht="12.75">
      <c r="A8" t="s">
        <v>32</v>
      </c>
      <c r="B8" s="26">
        <v>0.0561</v>
      </c>
    </row>
    <row r="9" spans="2:7" ht="12.75">
      <c r="B9" s="27" t="s">
        <v>40</v>
      </c>
      <c r="C9" s="28" t="s">
        <v>41</v>
      </c>
      <c r="D9" s="29"/>
      <c r="E9" s="29"/>
      <c r="F9" s="29"/>
      <c r="G9" s="29"/>
    </row>
    <row r="10" spans="1:7" ht="12.75">
      <c r="A10" t="s">
        <v>33</v>
      </c>
      <c r="B10" s="30">
        <v>100000</v>
      </c>
      <c r="C10" s="77">
        <v>1</v>
      </c>
      <c r="D10" s="79"/>
      <c r="E10" s="29"/>
      <c r="F10" s="29"/>
      <c r="G10" s="29"/>
    </row>
    <row r="11" spans="1:7" ht="12.75">
      <c r="A11" t="s">
        <v>34</v>
      </c>
      <c r="B11" s="31">
        <v>100000</v>
      </c>
      <c r="C11" s="78">
        <v>2</v>
      </c>
      <c r="D11" s="32"/>
      <c r="E11" s="32"/>
      <c r="F11" s="32"/>
      <c r="G11" s="32"/>
    </row>
    <row r="12" spans="1:7" ht="12.75">
      <c r="A12" t="s">
        <v>35</v>
      </c>
      <c r="B12" s="31">
        <v>100000</v>
      </c>
      <c r="C12" s="78">
        <v>3</v>
      </c>
      <c r="D12" s="32"/>
      <c r="E12" s="32"/>
      <c r="F12" s="32"/>
      <c r="G12" s="32"/>
    </row>
    <row r="13" spans="1:7" ht="12.75">
      <c r="A13" t="s">
        <v>36</v>
      </c>
      <c r="B13" s="31">
        <v>100000</v>
      </c>
      <c r="C13" s="78">
        <v>4</v>
      </c>
      <c r="D13" s="32"/>
      <c r="E13" s="32"/>
      <c r="F13" s="32"/>
      <c r="G13" s="32"/>
    </row>
    <row r="14" spans="1:2" ht="12.75">
      <c r="A14" s="23" t="s">
        <v>37</v>
      </c>
      <c r="B14" s="33">
        <f>SUM(B10:B13)</f>
        <v>400000</v>
      </c>
    </row>
    <row r="16" spans="1:8" s="23" customFormat="1" ht="12.75" customHeight="1">
      <c r="A16" s="119" t="s">
        <v>42</v>
      </c>
      <c r="B16" s="119" t="s">
        <v>43</v>
      </c>
      <c r="C16" s="119" t="s">
        <v>44</v>
      </c>
      <c r="D16" s="119" t="s">
        <v>45</v>
      </c>
      <c r="E16" s="121" t="s">
        <v>46</v>
      </c>
      <c r="F16" s="116" t="s">
        <v>47</v>
      </c>
      <c r="G16" s="116" t="s">
        <v>48</v>
      </c>
      <c r="H16" s="116" t="s">
        <v>49</v>
      </c>
    </row>
    <row r="17" spans="1:8" s="23" customFormat="1" ht="12.75">
      <c r="A17" s="120"/>
      <c r="B17" s="120"/>
      <c r="C17" s="120"/>
      <c r="D17" s="120"/>
      <c r="E17" s="122"/>
      <c r="F17" s="117"/>
      <c r="G17" s="118"/>
      <c r="H17" s="118"/>
    </row>
    <row r="18" spans="1:8" ht="12.75">
      <c r="A18" s="75">
        <v>0</v>
      </c>
      <c r="B18" s="37"/>
      <c r="C18" s="25">
        <f>+B5</f>
        <v>39828</v>
      </c>
      <c r="D18" s="37"/>
      <c r="E18" s="38">
        <f>+D18</f>
        <v>0</v>
      </c>
      <c r="F18" s="39">
        <v>0</v>
      </c>
      <c r="G18" s="40"/>
      <c r="H18" s="41">
        <f>+F18+G18</f>
        <v>0</v>
      </c>
    </row>
    <row r="19" spans="1:8" ht="12.75">
      <c r="A19" s="76">
        <v>1</v>
      </c>
      <c r="B19" s="32"/>
      <c r="C19" s="25">
        <f>C18+180</f>
        <v>40008</v>
      </c>
      <c r="D19" s="32"/>
      <c r="E19" s="43">
        <f aca="true" t="shared" si="0" ref="E19:E25">+E18+D19</f>
        <v>0</v>
      </c>
      <c r="F19" s="44">
        <v>0</v>
      </c>
      <c r="G19" s="45"/>
      <c r="H19" s="41">
        <f aca="true" t="shared" si="1" ref="H19:H58">+F19+G19</f>
        <v>0</v>
      </c>
    </row>
    <row r="20" spans="1:8" ht="12.75">
      <c r="A20" s="76">
        <v>1</v>
      </c>
      <c r="B20" s="32"/>
      <c r="C20" s="25">
        <f>C19+180</f>
        <v>40188</v>
      </c>
      <c r="D20" s="46">
        <f>+B10</f>
        <v>100000</v>
      </c>
      <c r="E20" s="43">
        <f t="shared" si="0"/>
        <v>100000</v>
      </c>
      <c r="F20" s="44">
        <v>0</v>
      </c>
      <c r="G20" s="45"/>
      <c r="H20" s="41">
        <f t="shared" si="1"/>
        <v>0</v>
      </c>
    </row>
    <row r="21" spans="1:8" ht="12.75">
      <c r="A21" s="76">
        <v>2</v>
      </c>
      <c r="B21" s="32"/>
      <c r="C21" s="25">
        <f aca="true" t="shared" si="2" ref="C21:C58">C20+180</f>
        <v>40368</v>
      </c>
      <c r="D21" s="32"/>
      <c r="E21" s="43">
        <f t="shared" si="0"/>
        <v>100000</v>
      </c>
      <c r="F21" s="44">
        <f>+E20*$B$8*(C21-C20)/365</f>
        <v>2766.5753424657532</v>
      </c>
      <c r="G21" s="45"/>
      <c r="H21" s="41">
        <f t="shared" si="1"/>
        <v>2766.5753424657532</v>
      </c>
    </row>
    <row r="22" spans="1:8" ht="12.75">
      <c r="A22" s="76">
        <v>2</v>
      </c>
      <c r="B22" s="32"/>
      <c r="C22" s="25">
        <f t="shared" si="2"/>
        <v>40548</v>
      </c>
      <c r="D22" s="46">
        <f>+B11</f>
        <v>100000</v>
      </c>
      <c r="E22" s="43">
        <f t="shared" si="0"/>
        <v>200000</v>
      </c>
      <c r="F22" s="44">
        <f aca="true" t="shared" si="3" ref="F22:F58">+E21*$B$8*(C22-C21)/365</f>
        <v>2766.5753424657532</v>
      </c>
      <c r="G22" s="45"/>
      <c r="H22" s="41">
        <f t="shared" si="1"/>
        <v>2766.5753424657532</v>
      </c>
    </row>
    <row r="23" spans="1:8" ht="12.75">
      <c r="A23" s="76">
        <v>3</v>
      </c>
      <c r="B23" s="32"/>
      <c r="C23" s="25">
        <f t="shared" si="2"/>
        <v>40728</v>
      </c>
      <c r="D23" s="32"/>
      <c r="E23" s="43">
        <f t="shared" si="0"/>
        <v>200000</v>
      </c>
      <c r="F23" s="44">
        <f t="shared" si="3"/>
        <v>5533.1506849315065</v>
      </c>
      <c r="G23" s="45"/>
      <c r="H23" s="41">
        <f t="shared" si="1"/>
        <v>5533.1506849315065</v>
      </c>
    </row>
    <row r="24" spans="1:8" ht="12.75">
      <c r="A24" s="76">
        <v>3</v>
      </c>
      <c r="B24" s="32"/>
      <c r="C24" s="25">
        <f t="shared" si="2"/>
        <v>40908</v>
      </c>
      <c r="D24" s="46">
        <f>+B12</f>
        <v>100000</v>
      </c>
      <c r="E24" s="43">
        <f t="shared" si="0"/>
        <v>300000</v>
      </c>
      <c r="F24" s="44">
        <f t="shared" si="3"/>
        <v>5533.1506849315065</v>
      </c>
      <c r="G24" s="45"/>
      <c r="H24" s="41">
        <f t="shared" si="1"/>
        <v>5533.1506849315065</v>
      </c>
    </row>
    <row r="25" spans="1:8" ht="12.75">
      <c r="A25" s="76">
        <v>4</v>
      </c>
      <c r="B25" s="32"/>
      <c r="C25" s="25">
        <f t="shared" si="2"/>
        <v>41088</v>
      </c>
      <c r="D25" s="32"/>
      <c r="E25" s="43">
        <f t="shared" si="0"/>
        <v>300000</v>
      </c>
      <c r="F25" s="44">
        <f t="shared" si="3"/>
        <v>8299.72602739726</v>
      </c>
      <c r="G25" s="45"/>
      <c r="H25" s="41">
        <f t="shared" si="1"/>
        <v>8299.72602739726</v>
      </c>
    </row>
    <row r="26" spans="1:8" ht="12.75">
      <c r="A26" s="76">
        <v>4</v>
      </c>
      <c r="B26" s="32"/>
      <c r="C26" s="25">
        <f t="shared" si="2"/>
        <v>41268</v>
      </c>
      <c r="D26" s="46">
        <f>+B13</f>
        <v>100000</v>
      </c>
      <c r="E26" s="43">
        <f>+E25+D26</f>
        <v>400000</v>
      </c>
      <c r="F26" s="44">
        <f t="shared" si="3"/>
        <v>8299.72602739726</v>
      </c>
      <c r="G26" s="47"/>
      <c r="H26" s="41">
        <f t="shared" si="1"/>
        <v>8299.72602739726</v>
      </c>
    </row>
    <row r="27" spans="1:9" ht="12.75">
      <c r="A27" s="76">
        <v>5</v>
      </c>
      <c r="B27" s="32">
        <v>1</v>
      </c>
      <c r="C27" s="25">
        <f t="shared" si="2"/>
        <v>41448</v>
      </c>
      <c r="D27" s="32"/>
      <c r="E27" s="43">
        <f>+E26-G27</f>
        <v>387500</v>
      </c>
      <c r="F27" s="44">
        <f t="shared" si="3"/>
        <v>11066.301369863013</v>
      </c>
      <c r="G27" s="47">
        <f aca="true" t="shared" si="4" ref="G27:G58">+$B$14/$B$4</f>
        <v>12500</v>
      </c>
      <c r="H27" s="41">
        <f t="shared" si="1"/>
        <v>23566.301369863013</v>
      </c>
      <c r="I27" s="24"/>
    </row>
    <row r="28" spans="1:8" ht="12.75">
      <c r="A28" s="76">
        <v>5</v>
      </c>
      <c r="B28" s="32">
        <v>2</v>
      </c>
      <c r="C28" s="25">
        <f t="shared" si="2"/>
        <v>41628</v>
      </c>
      <c r="D28" s="32"/>
      <c r="E28" s="43">
        <f aca="true" t="shared" si="5" ref="E28:E58">+E27-G28</f>
        <v>375000</v>
      </c>
      <c r="F28" s="44">
        <f t="shared" si="3"/>
        <v>10720.479452054795</v>
      </c>
      <c r="G28" s="47">
        <f t="shared" si="4"/>
        <v>12500</v>
      </c>
      <c r="H28" s="41">
        <f t="shared" si="1"/>
        <v>23220.479452054795</v>
      </c>
    </row>
    <row r="29" spans="1:8" ht="12.75">
      <c r="A29" s="76">
        <v>6</v>
      </c>
      <c r="B29" s="32">
        <v>3</v>
      </c>
      <c r="C29" s="25">
        <f t="shared" si="2"/>
        <v>41808</v>
      </c>
      <c r="D29" s="32"/>
      <c r="E29" s="43">
        <f t="shared" si="5"/>
        <v>362500</v>
      </c>
      <c r="F29" s="44">
        <f t="shared" si="3"/>
        <v>10374.657534246575</v>
      </c>
      <c r="G29" s="47">
        <f t="shared" si="4"/>
        <v>12500</v>
      </c>
      <c r="H29" s="41">
        <f t="shared" si="1"/>
        <v>22874.657534246573</v>
      </c>
    </row>
    <row r="30" spans="1:8" ht="12.75">
      <c r="A30" s="76">
        <v>6</v>
      </c>
      <c r="B30" s="32">
        <v>4</v>
      </c>
      <c r="C30" s="25">
        <f t="shared" si="2"/>
        <v>41988</v>
      </c>
      <c r="D30" s="32"/>
      <c r="E30" s="43">
        <f t="shared" si="5"/>
        <v>350000</v>
      </c>
      <c r="F30" s="44">
        <f t="shared" si="3"/>
        <v>10028.835616438357</v>
      </c>
      <c r="G30" s="47">
        <f t="shared" si="4"/>
        <v>12500</v>
      </c>
      <c r="H30" s="41">
        <f t="shared" si="1"/>
        <v>22528.83561643836</v>
      </c>
    </row>
    <row r="31" spans="1:8" ht="12.75">
      <c r="A31" s="76">
        <v>7</v>
      </c>
      <c r="B31" s="32">
        <v>5</v>
      </c>
      <c r="C31" s="25">
        <f t="shared" si="2"/>
        <v>42168</v>
      </c>
      <c r="D31" s="32"/>
      <c r="E31" s="43">
        <f t="shared" si="5"/>
        <v>337500</v>
      </c>
      <c r="F31" s="44">
        <f t="shared" si="3"/>
        <v>9683.013698630137</v>
      </c>
      <c r="G31" s="47">
        <f t="shared" si="4"/>
        <v>12500</v>
      </c>
      <c r="H31" s="41">
        <f t="shared" si="1"/>
        <v>22183.013698630137</v>
      </c>
    </row>
    <row r="32" spans="1:8" ht="12.75">
      <c r="A32" s="76">
        <v>7</v>
      </c>
      <c r="B32" s="32">
        <v>6</v>
      </c>
      <c r="C32" s="25">
        <f t="shared" si="2"/>
        <v>42348</v>
      </c>
      <c r="D32" s="32"/>
      <c r="E32" s="43">
        <f t="shared" si="5"/>
        <v>325000</v>
      </c>
      <c r="F32" s="44">
        <f t="shared" si="3"/>
        <v>9337.191780821919</v>
      </c>
      <c r="G32" s="47">
        <f t="shared" si="4"/>
        <v>12500</v>
      </c>
      <c r="H32" s="41">
        <f t="shared" si="1"/>
        <v>21837.19178082192</v>
      </c>
    </row>
    <row r="33" spans="1:8" ht="12.75">
      <c r="A33" s="76">
        <v>8</v>
      </c>
      <c r="B33" s="32">
        <v>7</v>
      </c>
      <c r="C33" s="25">
        <f t="shared" si="2"/>
        <v>42528</v>
      </c>
      <c r="D33" s="32"/>
      <c r="E33" s="43">
        <f t="shared" si="5"/>
        <v>312500</v>
      </c>
      <c r="F33" s="44">
        <f t="shared" si="3"/>
        <v>8991.369863013699</v>
      </c>
      <c r="G33" s="47">
        <f t="shared" si="4"/>
        <v>12500</v>
      </c>
      <c r="H33" s="41">
        <f t="shared" si="1"/>
        <v>21491.3698630137</v>
      </c>
    </row>
    <row r="34" spans="1:8" ht="12.75">
      <c r="A34" s="76">
        <v>8</v>
      </c>
      <c r="B34" s="32">
        <v>8</v>
      </c>
      <c r="C34" s="25">
        <f t="shared" si="2"/>
        <v>42708</v>
      </c>
      <c r="D34" s="32"/>
      <c r="E34" s="43">
        <f t="shared" si="5"/>
        <v>300000</v>
      </c>
      <c r="F34" s="44">
        <f t="shared" si="3"/>
        <v>8645.547945205479</v>
      </c>
      <c r="G34" s="47">
        <f t="shared" si="4"/>
        <v>12500</v>
      </c>
      <c r="H34" s="41">
        <f t="shared" si="1"/>
        <v>21145.54794520548</v>
      </c>
    </row>
    <row r="35" spans="1:8" ht="12.75">
      <c r="A35" s="76">
        <v>9</v>
      </c>
      <c r="B35" s="32">
        <v>9</v>
      </c>
      <c r="C35" s="25">
        <f t="shared" si="2"/>
        <v>42888</v>
      </c>
      <c r="D35" s="32"/>
      <c r="E35" s="43">
        <f t="shared" si="5"/>
        <v>287500</v>
      </c>
      <c r="F35" s="44">
        <f t="shared" si="3"/>
        <v>8299.72602739726</v>
      </c>
      <c r="G35" s="47">
        <f t="shared" si="4"/>
        <v>12500</v>
      </c>
      <c r="H35" s="41">
        <f t="shared" si="1"/>
        <v>20799.72602739726</v>
      </c>
    </row>
    <row r="36" spans="1:8" ht="12.75">
      <c r="A36" s="76">
        <v>9</v>
      </c>
      <c r="B36" s="32">
        <v>10</v>
      </c>
      <c r="C36" s="25">
        <f t="shared" si="2"/>
        <v>43068</v>
      </c>
      <c r="D36" s="32"/>
      <c r="E36" s="43">
        <f t="shared" si="5"/>
        <v>275000</v>
      </c>
      <c r="F36" s="44">
        <f t="shared" si="3"/>
        <v>7953.904109589041</v>
      </c>
      <c r="G36" s="47">
        <f t="shared" si="4"/>
        <v>12500</v>
      </c>
      <c r="H36" s="41">
        <f t="shared" si="1"/>
        <v>20453.904109589042</v>
      </c>
    </row>
    <row r="37" spans="1:8" ht="12.75">
      <c r="A37" s="76">
        <v>10</v>
      </c>
      <c r="B37" s="32">
        <v>11</v>
      </c>
      <c r="C37" s="25">
        <f t="shared" si="2"/>
        <v>43248</v>
      </c>
      <c r="D37" s="32"/>
      <c r="E37" s="43">
        <f t="shared" si="5"/>
        <v>262500</v>
      </c>
      <c r="F37" s="44">
        <f t="shared" si="3"/>
        <v>7608.082191780822</v>
      </c>
      <c r="G37" s="47">
        <f t="shared" si="4"/>
        <v>12500</v>
      </c>
      <c r="H37" s="41">
        <f t="shared" si="1"/>
        <v>20108.08219178082</v>
      </c>
    </row>
    <row r="38" spans="1:8" ht="12.75">
      <c r="A38" s="76">
        <v>10</v>
      </c>
      <c r="B38" s="32">
        <v>12</v>
      </c>
      <c r="C38" s="25">
        <f t="shared" si="2"/>
        <v>43428</v>
      </c>
      <c r="D38" s="32"/>
      <c r="E38" s="43">
        <f t="shared" si="5"/>
        <v>250000</v>
      </c>
      <c r="F38" s="44">
        <f t="shared" si="3"/>
        <v>7262.260273972603</v>
      </c>
      <c r="G38" s="47">
        <f t="shared" si="4"/>
        <v>12500</v>
      </c>
      <c r="H38" s="41">
        <f t="shared" si="1"/>
        <v>19762.260273972603</v>
      </c>
    </row>
    <row r="39" spans="1:8" ht="12.75">
      <c r="A39" s="76">
        <v>11</v>
      </c>
      <c r="B39" s="32">
        <v>13</v>
      </c>
      <c r="C39" s="25">
        <f t="shared" si="2"/>
        <v>43608</v>
      </c>
      <c r="D39" s="32"/>
      <c r="E39" s="43">
        <f t="shared" si="5"/>
        <v>237500</v>
      </c>
      <c r="F39" s="44">
        <f t="shared" si="3"/>
        <v>6916.438356164384</v>
      </c>
      <c r="G39" s="47">
        <f t="shared" si="4"/>
        <v>12500</v>
      </c>
      <c r="H39" s="41">
        <f t="shared" si="1"/>
        <v>19416.438356164384</v>
      </c>
    </row>
    <row r="40" spans="1:8" ht="12.75">
      <c r="A40" s="76">
        <v>11</v>
      </c>
      <c r="B40" s="32">
        <v>14</v>
      </c>
      <c r="C40" s="25">
        <f t="shared" si="2"/>
        <v>43788</v>
      </c>
      <c r="D40" s="32"/>
      <c r="E40" s="43">
        <f t="shared" si="5"/>
        <v>225000</v>
      </c>
      <c r="F40" s="44">
        <f t="shared" si="3"/>
        <v>6570.6164383561645</v>
      </c>
      <c r="G40" s="47">
        <f t="shared" si="4"/>
        <v>12500</v>
      </c>
      <c r="H40" s="41">
        <f t="shared" si="1"/>
        <v>19070.616438356163</v>
      </c>
    </row>
    <row r="41" spans="1:8" ht="12.75">
      <c r="A41" s="76">
        <v>12</v>
      </c>
      <c r="B41" s="32">
        <v>15</v>
      </c>
      <c r="C41" s="25">
        <f t="shared" si="2"/>
        <v>43968</v>
      </c>
      <c r="D41" s="32"/>
      <c r="E41" s="43">
        <f t="shared" si="5"/>
        <v>212500</v>
      </c>
      <c r="F41" s="44">
        <f t="shared" si="3"/>
        <v>6224.7945205479455</v>
      </c>
      <c r="G41" s="47">
        <f t="shared" si="4"/>
        <v>12500</v>
      </c>
      <c r="H41" s="41">
        <f t="shared" si="1"/>
        <v>18724.794520547945</v>
      </c>
    </row>
    <row r="42" spans="1:8" ht="12.75">
      <c r="A42" s="76">
        <v>12</v>
      </c>
      <c r="B42" s="32">
        <v>16</v>
      </c>
      <c r="C42" s="25">
        <f t="shared" si="2"/>
        <v>44148</v>
      </c>
      <c r="D42" s="32"/>
      <c r="E42" s="43">
        <f t="shared" si="5"/>
        <v>200000</v>
      </c>
      <c r="F42" s="44">
        <f t="shared" si="3"/>
        <v>5878.972602739726</v>
      </c>
      <c r="G42" s="47">
        <f t="shared" si="4"/>
        <v>12500</v>
      </c>
      <c r="H42" s="41">
        <f t="shared" si="1"/>
        <v>18378.972602739726</v>
      </c>
    </row>
    <row r="43" spans="1:8" ht="12.75">
      <c r="A43" s="76">
        <v>13</v>
      </c>
      <c r="B43" s="32">
        <v>17</v>
      </c>
      <c r="C43" s="25">
        <f t="shared" si="2"/>
        <v>44328</v>
      </c>
      <c r="D43" s="32"/>
      <c r="E43" s="43">
        <f t="shared" si="5"/>
        <v>187500</v>
      </c>
      <c r="F43" s="44">
        <f t="shared" si="3"/>
        <v>5533.1506849315065</v>
      </c>
      <c r="G43" s="47">
        <f t="shared" si="4"/>
        <v>12500</v>
      </c>
      <c r="H43" s="41">
        <f t="shared" si="1"/>
        <v>18033.150684931505</v>
      </c>
    </row>
    <row r="44" spans="1:8" ht="12.75">
      <c r="A44" s="76">
        <v>13</v>
      </c>
      <c r="B44" s="32">
        <v>18</v>
      </c>
      <c r="C44" s="25">
        <f t="shared" si="2"/>
        <v>44508</v>
      </c>
      <c r="D44" s="32"/>
      <c r="E44" s="43">
        <f t="shared" si="5"/>
        <v>175000</v>
      </c>
      <c r="F44" s="44">
        <f t="shared" si="3"/>
        <v>5187.328767123287</v>
      </c>
      <c r="G44" s="47">
        <f t="shared" si="4"/>
        <v>12500</v>
      </c>
      <c r="H44" s="41">
        <f t="shared" si="1"/>
        <v>17687.328767123287</v>
      </c>
    </row>
    <row r="45" spans="1:8" ht="12.75">
      <c r="A45" s="76">
        <v>14</v>
      </c>
      <c r="B45" s="32">
        <v>19</v>
      </c>
      <c r="C45" s="25">
        <f t="shared" si="2"/>
        <v>44688</v>
      </c>
      <c r="D45" s="32"/>
      <c r="E45" s="43">
        <f t="shared" si="5"/>
        <v>162500</v>
      </c>
      <c r="F45" s="44">
        <f t="shared" si="3"/>
        <v>4841.506849315068</v>
      </c>
      <c r="G45" s="47">
        <f t="shared" si="4"/>
        <v>12500</v>
      </c>
      <c r="H45" s="41">
        <f t="shared" si="1"/>
        <v>17341.50684931507</v>
      </c>
    </row>
    <row r="46" spans="1:8" ht="12.75">
      <c r="A46" s="76">
        <v>14</v>
      </c>
      <c r="B46" s="32">
        <v>20</v>
      </c>
      <c r="C46" s="25">
        <f t="shared" si="2"/>
        <v>44868</v>
      </c>
      <c r="D46" s="32"/>
      <c r="E46" s="43">
        <f t="shared" si="5"/>
        <v>150000</v>
      </c>
      <c r="F46" s="44">
        <f t="shared" si="3"/>
        <v>4495.684931506849</v>
      </c>
      <c r="G46" s="47">
        <f t="shared" si="4"/>
        <v>12500</v>
      </c>
      <c r="H46" s="41">
        <f t="shared" si="1"/>
        <v>16995.68493150685</v>
      </c>
    </row>
    <row r="47" spans="1:8" ht="12.75">
      <c r="A47" s="76">
        <v>15</v>
      </c>
      <c r="B47" s="32">
        <v>21</v>
      </c>
      <c r="C47" s="25">
        <f t="shared" si="2"/>
        <v>45048</v>
      </c>
      <c r="D47" s="32"/>
      <c r="E47" s="43">
        <f t="shared" si="5"/>
        <v>137500</v>
      </c>
      <c r="F47" s="44">
        <f t="shared" si="3"/>
        <v>4149.86301369863</v>
      </c>
      <c r="G47" s="47">
        <f t="shared" si="4"/>
        <v>12500</v>
      </c>
      <c r="H47" s="41">
        <f t="shared" si="1"/>
        <v>16649.863013698632</v>
      </c>
    </row>
    <row r="48" spans="1:8" ht="12.75">
      <c r="A48" s="76">
        <v>15</v>
      </c>
      <c r="B48" s="32">
        <v>22</v>
      </c>
      <c r="C48" s="25">
        <f t="shared" si="2"/>
        <v>45228</v>
      </c>
      <c r="D48" s="32"/>
      <c r="E48" s="43">
        <f t="shared" si="5"/>
        <v>125000</v>
      </c>
      <c r="F48" s="44">
        <f t="shared" si="3"/>
        <v>3804.041095890411</v>
      </c>
      <c r="G48" s="47">
        <f t="shared" si="4"/>
        <v>12500</v>
      </c>
      <c r="H48" s="41">
        <f t="shared" si="1"/>
        <v>16304.04109589041</v>
      </c>
    </row>
    <row r="49" spans="1:8" ht="12.75">
      <c r="A49" s="76">
        <v>16</v>
      </c>
      <c r="B49" s="32">
        <v>23</v>
      </c>
      <c r="C49" s="25">
        <f t="shared" si="2"/>
        <v>45408</v>
      </c>
      <c r="D49" s="32"/>
      <c r="E49" s="43">
        <f t="shared" si="5"/>
        <v>112500</v>
      </c>
      <c r="F49" s="44">
        <f t="shared" si="3"/>
        <v>3458.219178082192</v>
      </c>
      <c r="G49" s="47">
        <f t="shared" si="4"/>
        <v>12500</v>
      </c>
      <c r="H49" s="41">
        <f t="shared" si="1"/>
        <v>15958.219178082192</v>
      </c>
    </row>
    <row r="50" spans="1:8" ht="12.75">
      <c r="A50" s="76">
        <v>16</v>
      </c>
      <c r="B50" s="32">
        <v>24</v>
      </c>
      <c r="C50" s="25">
        <f t="shared" si="2"/>
        <v>45588</v>
      </c>
      <c r="D50" s="32"/>
      <c r="E50" s="43">
        <f t="shared" si="5"/>
        <v>100000</v>
      </c>
      <c r="F50" s="44">
        <f t="shared" si="3"/>
        <v>3112.3972602739727</v>
      </c>
      <c r="G50" s="47">
        <f t="shared" si="4"/>
        <v>12500</v>
      </c>
      <c r="H50" s="41">
        <f t="shared" si="1"/>
        <v>15612.397260273972</v>
      </c>
    </row>
    <row r="51" spans="1:8" ht="12.75">
      <c r="A51" s="76">
        <v>17</v>
      </c>
      <c r="B51" s="32">
        <v>25</v>
      </c>
      <c r="C51" s="25">
        <f t="shared" si="2"/>
        <v>45768</v>
      </c>
      <c r="D51" s="32"/>
      <c r="E51" s="43">
        <f t="shared" si="5"/>
        <v>87500</v>
      </c>
      <c r="F51" s="44">
        <f t="shared" si="3"/>
        <v>2766.5753424657532</v>
      </c>
      <c r="G51" s="47">
        <f t="shared" si="4"/>
        <v>12500</v>
      </c>
      <c r="H51" s="41">
        <f t="shared" si="1"/>
        <v>15266.575342465752</v>
      </c>
    </row>
    <row r="52" spans="1:8" ht="12.75">
      <c r="A52" s="76">
        <v>17</v>
      </c>
      <c r="B52" s="32">
        <v>26</v>
      </c>
      <c r="C52" s="25">
        <f t="shared" si="2"/>
        <v>45948</v>
      </c>
      <c r="D52" s="32"/>
      <c r="E52" s="43">
        <f t="shared" si="5"/>
        <v>75000</v>
      </c>
      <c r="F52" s="44">
        <f t="shared" si="3"/>
        <v>2420.753424657534</v>
      </c>
      <c r="G52" s="47">
        <f t="shared" si="4"/>
        <v>12500</v>
      </c>
      <c r="H52" s="41">
        <f t="shared" si="1"/>
        <v>14920.753424657534</v>
      </c>
    </row>
    <row r="53" spans="1:8" ht="12.75">
      <c r="A53" s="76">
        <v>18</v>
      </c>
      <c r="B53" s="32">
        <v>27</v>
      </c>
      <c r="C53" s="25">
        <f t="shared" si="2"/>
        <v>46128</v>
      </c>
      <c r="D53" s="32"/>
      <c r="E53" s="43">
        <f t="shared" si="5"/>
        <v>62500</v>
      </c>
      <c r="F53" s="44">
        <f t="shared" si="3"/>
        <v>2074.931506849315</v>
      </c>
      <c r="G53" s="47">
        <f t="shared" si="4"/>
        <v>12500</v>
      </c>
      <c r="H53" s="41">
        <f t="shared" si="1"/>
        <v>14574.931506849316</v>
      </c>
    </row>
    <row r="54" spans="1:8" ht="12.75">
      <c r="A54" s="76">
        <v>18</v>
      </c>
      <c r="B54" s="32">
        <v>28</v>
      </c>
      <c r="C54" s="25">
        <f t="shared" si="2"/>
        <v>46308</v>
      </c>
      <c r="D54" s="32"/>
      <c r="E54" s="43">
        <f t="shared" si="5"/>
        <v>50000</v>
      </c>
      <c r="F54" s="44">
        <f t="shared" si="3"/>
        <v>1729.109589041096</v>
      </c>
      <c r="G54" s="47">
        <f t="shared" si="4"/>
        <v>12500</v>
      </c>
      <c r="H54" s="41">
        <f t="shared" si="1"/>
        <v>14229.109589041096</v>
      </c>
    </row>
    <row r="55" spans="1:8" ht="12.75">
      <c r="A55" s="76">
        <v>19</v>
      </c>
      <c r="B55" s="32">
        <v>29</v>
      </c>
      <c r="C55" s="25">
        <f t="shared" si="2"/>
        <v>46488</v>
      </c>
      <c r="D55" s="32"/>
      <c r="E55" s="43">
        <f t="shared" si="5"/>
        <v>37500</v>
      </c>
      <c r="F55" s="44">
        <f t="shared" si="3"/>
        <v>1383.2876712328766</v>
      </c>
      <c r="G55" s="47">
        <f t="shared" si="4"/>
        <v>12500</v>
      </c>
      <c r="H55" s="41">
        <f t="shared" si="1"/>
        <v>13883.287671232876</v>
      </c>
    </row>
    <row r="56" spans="1:8" ht="12.75">
      <c r="A56" s="76">
        <v>19</v>
      </c>
      <c r="B56" s="32">
        <v>30</v>
      </c>
      <c r="C56" s="25">
        <f t="shared" si="2"/>
        <v>46668</v>
      </c>
      <c r="D56" s="32"/>
      <c r="E56" s="43">
        <f t="shared" si="5"/>
        <v>25000</v>
      </c>
      <c r="F56" s="44">
        <f t="shared" si="3"/>
        <v>1037.4657534246576</v>
      </c>
      <c r="G56" s="47">
        <f t="shared" si="4"/>
        <v>12500</v>
      </c>
      <c r="H56" s="41">
        <f t="shared" si="1"/>
        <v>13537.465753424658</v>
      </c>
    </row>
    <row r="57" spans="1:8" ht="12.75">
      <c r="A57" s="76">
        <v>20</v>
      </c>
      <c r="B57" s="32">
        <v>31</v>
      </c>
      <c r="C57" s="25">
        <f t="shared" si="2"/>
        <v>46848</v>
      </c>
      <c r="D57" s="32"/>
      <c r="E57" s="43">
        <f t="shared" si="5"/>
        <v>12500</v>
      </c>
      <c r="F57" s="44">
        <f t="shared" si="3"/>
        <v>691.6438356164383</v>
      </c>
      <c r="G57" s="47">
        <f t="shared" si="4"/>
        <v>12500</v>
      </c>
      <c r="H57" s="41">
        <f t="shared" si="1"/>
        <v>13191.643835616438</v>
      </c>
    </row>
    <row r="58" spans="1:9" ht="12.75">
      <c r="A58" s="76">
        <v>20</v>
      </c>
      <c r="B58" s="32">
        <v>32</v>
      </c>
      <c r="C58" s="25">
        <f t="shared" si="2"/>
        <v>47028</v>
      </c>
      <c r="D58" s="32"/>
      <c r="E58" s="43">
        <f t="shared" si="5"/>
        <v>0</v>
      </c>
      <c r="F58" s="44">
        <f t="shared" si="3"/>
        <v>345.82191780821915</v>
      </c>
      <c r="G58" s="47">
        <f t="shared" si="4"/>
        <v>12500</v>
      </c>
      <c r="H58" s="41">
        <f t="shared" si="1"/>
        <v>12845.82191780822</v>
      </c>
      <c r="I58" s="48"/>
    </row>
    <row r="59" spans="1:8" ht="12.75">
      <c r="A59" s="76"/>
      <c r="B59" s="32"/>
      <c r="D59" s="32"/>
      <c r="E59" s="32"/>
      <c r="F59" s="42"/>
      <c r="G59" s="45"/>
      <c r="H59" s="45"/>
    </row>
    <row r="60" spans="1:8" ht="12.75">
      <c r="A60" s="49"/>
      <c r="B60" s="50"/>
      <c r="C60" s="50"/>
      <c r="D60" s="33">
        <f>SUM(D18:D37)</f>
        <v>400000</v>
      </c>
      <c r="E60" s="50"/>
      <c r="F60" s="51">
        <f>SUM(F18:F59)</f>
        <v>215792.87671232878</v>
      </c>
      <c r="G60" s="52">
        <f>SUM(G26:G59)</f>
        <v>400000</v>
      </c>
      <c r="H60" s="52">
        <f>SUM(H26:H59)</f>
        <v>590893.698630137</v>
      </c>
    </row>
    <row r="61" spans="1:7" ht="12.75">
      <c r="A61" s="49"/>
      <c r="B61" s="50"/>
      <c r="C61" s="50"/>
      <c r="D61" s="33"/>
      <c r="E61" s="50"/>
      <c r="F61" s="50"/>
      <c r="G61" s="53"/>
    </row>
    <row r="62" spans="1:7" ht="12.75" hidden="1">
      <c r="A62" s="54" t="s">
        <v>8</v>
      </c>
      <c r="B62" s="50"/>
      <c r="C62" s="50"/>
      <c r="D62" s="33"/>
      <c r="E62" s="50"/>
      <c r="F62" s="50"/>
      <c r="G62" s="55">
        <f>+G106</f>
        <v>12.08219178082192</v>
      </c>
    </row>
    <row r="63" spans="1:7" ht="12.75">
      <c r="A63" s="32"/>
      <c r="B63" s="32"/>
      <c r="C63" s="32"/>
      <c r="D63" s="43"/>
      <c r="E63" s="32"/>
      <c r="F63" s="32"/>
      <c r="G63" s="46"/>
    </row>
    <row r="64" spans="1:7" ht="12.75">
      <c r="A64" s="32"/>
      <c r="B64" s="32"/>
      <c r="C64" s="32"/>
      <c r="D64" s="43"/>
      <c r="E64" s="32"/>
      <c r="F64" s="32"/>
      <c r="G64" s="46"/>
    </row>
    <row r="65" spans="1:7" ht="12.75">
      <c r="A65" s="22" t="s">
        <v>50</v>
      </c>
      <c r="G65" t="s">
        <v>9</v>
      </c>
    </row>
    <row r="66" ht="12.75">
      <c r="G66" t="s">
        <v>10</v>
      </c>
    </row>
    <row r="67" ht="12.75">
      <c r="G67" t="s">
        <v>11</v>
      </c>
    </row>
    <row r="68" ht="12.75">
      <c r="G68" t="s">
        <v>12</v>
      </c>
    </row>
    <row r="69" ht="12.75">
      <c r="C69" s="56"/>
    </row>
    <row r="70" spans="1:7" ht="12.75">
      <c r="A70" s="57"/>
      <c r="B70" s="50"/>
      <c r="C70" s="34" t="s">
        <v>44</v>
      </c>
      <c r="D70" s="50"/>
      <c r="E70" s="50"/>
      <c r="F70" s="50"/>
      <c r="G70" s="58" t="s">
        <v>51</v>
      </c>
    </row>
    <row r="71" spans="1:7" ht="12.75">
      <c r="A71" s="42"/>
      <c r="B71" s="32"/>
      <c r="C71" s="59">
        <f>B6</f>
        <v>41470</v>
      </c>
      <c r="D71" s="32"/>
      <c r="E71" s="32"/>
      <c r="F71" s="32"/>
      <c r="G71" s="47">
        <f>+G27*(C27-$B$5)/365</f>
        <v>55479.45205479452</v>
      </c>
    </row>
    <row r="72" spans="1:7" ht="12.75">
      <c r="A72" s="42"/>
      <c r="B72" s="32"/>
      <c r="C72" s="59">
        <f>C71+180</f>
        <v>41650</v>
      </c>
      <c r="D72" s="32"/>
      <c r="E72" s="32"/>
      <c r="F72" s="32"/>
      <c r="G72" s="47">
        <f aca="true" t="shared" si="6" ref="G72:G102">+G28*(C28-$B$5)/365</f>
        <v>61643.83561643836</v>
      </c>
    </row>
    <row r="73" spans="1:7" ht="12.75">
      <c r="A73" s="42"/>
      <c r="B73" s="32"/>
      <c r="C73" s="59">
        <f>C72+180</f>
        <v>41830</v>
      </c>
      <c r="D73" s="32"/>
      <c r="E73" s="32"/>
      <c r="F73" s="32"/>
      <c r="G73" s="47">
        <f t="shared" si="6"/>
        <v>67808.21917808219</v>
      </c>
    </row>
    <row r="74" spans="1:7" ht="12.75">
      <c r="A74" s="42"/>
      <c r="B74" s="32"/>
      <c r="C74" s="59">
        <f aca="true" t="shared" si="7" ref="C74:C102">C73+180</f>
        <v>42010</v>
      </c>
      <c r="D74" s="32"/>
      <c r="E74" s="32"/>
      <c r="F74" s="32"/>
      <c r="G74" s="47">
        <f t="shared" si="6"/>
        <v>73972.60273972603</v>
      </c>
    </row>
    <row r="75" spans="1:7" ht="12.75">
      <c r="A75" s="42"/>
      <c r="B75" s="32"/>
      <c r="C75" s="59">
        <f t="shared" si="7"/>
        <v>42190</v>
      </c>
      <c r="D75" s="32"/>
      <c r="E75" s="32"/>
      <c r="F75" s="32"/>
      <c r="G75" s="47">
        <f t="shared" si="6"/>
        <v>80136.98630136986</v>
      </c>
    </row>
    <row r="76" spans="1:7" ht="12.75">
      <c r="A76" s="42"/>
      <c r="B76" s="32"/>
      <c r="C76" s="59">
        <f t="shared" si="7"/>
        <v>42370</v>
      </c>
      <c r="D76" s="32"/>
      <c r="E76" s="32"/>
      <c r="F76" s="32"/>
      <c r="G76" s="47">
        <f t="shared" si="6"/>
        <v>86301.3698630137</v>
      </c>
    </row>
    <row r="77" spans="1:7" ht="12.75">
      <c r="A77" s="42"/>
      <c r="B77" s="32"/>
      <c r="C77" s="59">
        <f t="shared" si="7"/>
        <v>42550</v>
      </c>
      <c r="D77" s="32"/>
      <c r="E77" s="32"/>
      <c r="F77" s="32"/>
      <c r="G77" s="47">
        <f t="shared" si="6"/>
        <v>92465.75342465754</v>
      </c>
    </row>
    <row r="78" spans="1:7" ht="12.75">
      <c r="A78" s="42"/>
      <c r="B78" s="32"/>
      <c r="C78" s="59">
        <f t="shared" si="7"/>
        <v>42730</v>
      </c>
      <c r="D78" s="32"/>
      <c r="E78" s="32"/>
      <c r="F78" s="32"/>
      <c r="G78" s="47">
        <f t="shared" si="6"/>
        <v>98630.13698630137</v>
      </c>
    </row>
    <row r="79" spans="1:7" ht="12.75">
      <c r="A79" s="42"/>
      <c r="B79" s="32"/>
      <c r="C79" s="59">
        <f t="shared" si="7"/>
        <v>42910</v>
      </c>
      <c r="D79" s="32"/>
      <c r="E79" s="32"/>
      <c r="F79" s="32"/>
      <c r="G79" s="47">
        <f t="shared" si="6"/>
        <v>104794.52054794521</v>
      </c>
    </row>
    <row r="80" spans="1:7" ht="12.75">
      <c r="A80" s="42"/>
      <c r="B80" s="32"/>
      <c r="C80" s="59">
        <f t="shared" si="7"/>
        <v>43090</v>
      </c>
      <c r="D80" s="32"/>
      <c r="E80" s="32"/>
      <c r="F80" s="32"/>
      <c r="G80" s="47">
        <f t="shared" si="6"/>
        <v>110958.90410958904</v>
      </c>
    </row>
    <row r="81" spans="1:7" ht="12.75">
      <c r="A81" s="42"/>
      <c r="B81" s="32"/>
      <c r="C81" s="59">
        <f t="shared" si="7"/>
        <v>43270</v>
      </c>
      <c r="D81" s="32"/>
      <c r="E81" s="32"/>
      <c r="F81" s="32"/>
      <c r="G81" s="47">
        <f t="shared" si="6"/>
        <v>117123.28767123287</v>
      </c>
    </row>
    <row r="82" spans="1:9" ht="12.75">
      <c r="A82" s="42"/>
      <c r="B82" s="32"/>
      <c r="C82" s="59">
        <f t="shared" si="7"/>
        <v>43450</v>
      </c>
      <c r="D82" s="32"/>
      <c r="E82" s="32"/>
      <c r="F82" s="32"/>
      <c r="G82" s="47">
        <f t="shared" si="6"/>
        <v>123287.67123287672</v>
      </c>
      <c r="I82" s="25"/>
    </row>
    <row r="83" spans="1:9" ht="12.75">
      <c r="A83" s="42"/>
      <c r="B83" s="32"/>
      <c r="C83" s="59">
        <f t="shared" si="7"/>
        <v>43630</v>
      </c>
      <c r="D83" s="32"/>
      <c r="E83" s="32"/>
      <c r="F83" s="32"/>
      <c r="G83" s="47">
        <f t="shared" si="6"/>
        <v>129452.05479452055</v>
      </c>
      <c r="I83" s="60"/>
    </row>
    <row r="84" spans="1:7" ht="12.75">
      <c r="A84" s="42"/>
      <c r="B84" s="32"/>
      <c r="C84" s="59">
        <f t="shared" si="7"/>
        <v>43810</v>
      </c>
      <c r="D84" s="32"/>
      <c r="E84" s="32"/>
      <c r="F84" s="32"/>
      <c r="G84" s="47">
        <f t="shared" si="6"/>
        <v>135616.43835616438</v>
      </c>
    </row>
    <row r="85" spans="1:7" ht="12.75">
      <c r="A85" s="42"/>
      <c r="B85" s="32"/>
      <c r="C85" s="59">
        <f t="shared" si="7"/>
        <v>43990</v>
      </c>
      <c r="D85" s="32"/>
      <c r="E85" s="32"/>
      <c r="F85" s="32"/>
      <c r="G85" s="47">
        <f t="shared" si="6"/>
        <v>141780.8219178082</v>
      </c>
    </row>
    <row r="86" spans="1:7" ht="12.75">
      <c r="A86" s="42"/>
      <c r="B86" s="32"/>
      <c r="C86" s="59">
        <f t="shared" si="7"/>
        <v>44170</v>
      </c>
      <c r="D86" s="32"/>
      <c r="E86" s="32"/>
      <c r="F86" s="32"/>
      <c r="G86" s="47">
        <f t="shared" si="6"/>
        <v>147945.20547945207</v>
      </c>
    </row>
    <row r="87" spans="1:7" ht="12.75">
      <c r="A87" s="42"/>
      <c r="B87" s="32"/>
      <c r="C87" s="59">
        <f t="shared" si="7"/>
        <v>44350</v>
      </c>
      <c r="D87" s="32"/>
      <c r="E87" s="32"/>
      <c r="F87" s="32"/>
      <c r="G87" s="47">
        <f t="shared" si="6"/>
        <v>154109.5890410959</v>
      </c>
    </row>
    <row r="88" spans="1:7" ht="12.75">
      <c r="A88" s="42"/>
      <c r="B88" s="32"/>
      <c r="C88" s="59">
        <f t="shared" si="7"/>
        <v>44530</v>
      </c>
      <c r="D88" s="32"/>
      <c r="E88" s="32"/>
      <c r="F88" s="32"/>
      <c r="G88" s="47">
        <f t="shared" si="6"/>
        <v>160273.97260273973</v>
      </c>
    </row>
    <row r="89" spans="1:7" ht="12.75">
      <c r="A89" s="42"/>
      <c r="B89" s="32"/>
      <c r="C89" s="59">
        <f t="shared" si="7"/>
        <v>44710</v>
      </c>
      <c r="D89" s="32"/>
      <c r="E89" s="32"/>
      <c r="F89" s="32"/>
      <c r="G89" s="47">
        <f t="shared" si="6"/>
        <v>166438.35616438356</v>
      </c>
    </row>
    <row r="90" spans="1:7" ht="12.75">
      <c r="A90" s="42"/>
      <c r="B90" s="32"/>
      <c r="C90" s="59">
        <f t="shared" si="7"/>
        <v>44890</v>
      </c>
      <c r="D90" s="32"/>
      <c r="E90" s="32"/>
      <c r="F90" s="32"/>
      <c r="G90" s="47">
        <f t="shared" si="6"/>
        <v>172602.7397260274</v>
      </c>
    </row>
    <row r="91" spans="1:7" ht="12.75">
      <c r="A91" s="42"/>
      <c r="B91" s="32"/>
      <c r="C91" s="59">
        <f t="shared" si="7"/>
        <v>45070</v>
      </c>
      <c r="D91" s="32"/>
      <c r="E91" s="32"/>
      <c r="F91" s="32"/>
      <c r="G91" s="47">
        <f t="shared" si="6"/>
        <v>178767.12328767125</v>
      </c>
    </row>
    <row r="92" spans="1:7" ht="12.75">
      <c r="A92" s="42"/>
      <c r="B92" s="32"/>
      <c r="C92" s="59">
        <f t="shared" si="7"/>
        <v>45250</v>
      </c>
      <c r="D92" s="32"/>
      <c r="E92" s="32"/>
      <c r="F92" s="32"/>
      <c r="G92" s="47">
        <f t="shared" si="6"/>
        <v>184931.50684931508</v>
      </c>
    </row>
    <row r="93" spans="1:7" ht="12.75">
      <c r="A93" s="42"/>
      <c r="B93" s="32"/>
      <c r="C93" s="59">
        <f t="shared" si="7"/>
        <v>45430</v>
      </c>
      <c r="D93" s="32"/>
      <c r="E93" s="32"/>
      <c r="F93" s="32"/>
      <c r="G93" s="47">
        <f t="shared" si="6"/>
        <v>191095.8904109589</v>
      </c>
    </row>
    <row r="94" spans="1:7" ht="12.75">
      <c r="A94" s="42"/>
      <c r="B94" s="32"/>
      <c r="C94" s="59">
        <f t="shared" si="7"/>
        <v>45610</v>
      </c>
      <c r="D94" s="32"/>
      <c r="E94" s="32"/>
      <c r="F94" s="32"/>
      <c r="G94" s="47">
        <f t="shared" si="6"/>
        <v>197260.27397260274</v>
      </c>
    </row>
    <row r="95" spans="1:7" ht="12.75">
      <c r="A95" s="42"/>
      <c r="B95" s="32"/>
      <c r="C95" s="59">
        <f t="shared" si="7"/>
        <v>45790</v>
      </c>
      <c r="D95" s="32"/>
      <c r="E95" s="32"/>
      <c r="F95" s="32"/>
      <c r="G95" s="47">
        <f t="shared" si="6"/>
        <v>203424.65753424657</v>
      </c>
    </row>
    <row r="96" spans="1:7" ht="12.75">
      <c r="A96" s="42"/>
      <c r="B96" s="32"/>
      <c r="C96" s="59">
        <f t="shared" si="7"/>
        <v>45970</v>
      </c>
      <c r="D96" s="32"/>
      <c r="E96" s="32"/>
      <c r="F96" s="32"/>
      <c r="G96" s="47">
        <f t="shared" si="6"/>
        <v>209589.04109589042</v>
      </c>
    </row>
    <row r="97" spans="1:7" ht="12.75">
      <c r="A97" s="42"/>
      <c r="B97" s="32"/>
      <c r="C97" s="59">
        <f t="shared" si="7"/>
        <v>46150</v>
      </c>
      <c r="D97" s="32"/>
      <c r="E97" s="32"/>
      <c r="F97" s="32"/>
      <c r="G97" s="47">
        <f t="shared" si="6"/>
        <v>215753.42465753425</v>
      </c>
    </row>
    <row r="98" spans="1:7" ht="12.75">
      <c r="A98" s="42"/>
      <c r="B98" s="32"/>
      <c r="C98" s="59">
        <f t="shared" si="7"/>
        <v>46330</v>
      </c>
      <c r="D98" s="32"/>
      <c r="E98" s="32"/>
      <c r="F98" s="32"/>
      <c r="G98" s="47">
        <f t="shared" si="6"/>
        <v>221917.80821917808</v>
      </c>
    </row>
    <row r="99" spans="1:7" ht="12.75">
      <c r="A99" s="42"/>
      <c r="B99" s="32"/>
      <c r="C99" s="59">
        <f t="shared" si="7"/>
        <v>46510</v>
      </c>
      <c r="D99" s="32"/>
      <c r="E99" s="32"/>
      <c r="F99" s="32"/>
      <c r="G99" s="47">
        <f t="shared" si="6"/>
        <v>228082.19178082192</v>
      </c>
    </row>
    <row r="100" spans="1:7" ht="12.75">
      <c r="A100" s="42"/>
      <c r="B100" s="32"/>
      <c r="C100" s="59">
        <f t="shared" si="7"/>
        <v>46690</v>
      </c>
      <c r="D100" s="32"/>
      <c r="E100" s="32"/>
      <c r="F100" s="32"/>
      <c r="G100" s="47">
        <f t="shared" si="6"/>
        <v>234246.57534246575</v>
      </c>
    </row>
    <row r="101" spans="1:7" ht="12.75">
      <c r="A101" s="42"/>
      <c r="B101" s="32"/>
      <c r="C101" s="59">
        <f t="shared" si="7"/>
        <v>46870</v>
      </c>
      <c r="D101" s="32"/>
      <c r="E101" s="32"/>
      <c r="F101" s="32"/>
      <c r="G101" s="47">
        <f t="shared" si="6"/>
        <v>240410.95890410958</v>
      </c>
    </row>
    <row r="102" spans="1:7" ht="12.75">
      <c r="A102" s="42"/>
      <c r="B102" s="32"/>
      <c r="C102" s="59">
        <f t="shared" si="7"/>
        <v>47050</v>
      </c>
      <c r="D102" s="32"/>
      <c r="E102" s="32"/>
      <c r="F102" s="32"/>
      <c r="G102" s="47">
        <f t="shared" si="6"/>
        <v>246575.34246575343</v>
      </c>
    </row>
    <row r="103" spans="1:7" ht="12.75">
      <c r="A103" s="42"/>
      <c r="B103" s="32"/>
      <c r="C103" s="32"/>
      <c r="D103" s="32"/>
      <c r="E103" s="32"/>
      <c r="F103" s="32"/>
      <c r="G103" s="61"/>
    </row>
    <row r="104" spans="1:7" ht="12.75">
      <c r="A104" s="36"/>
      <c r="B104" s="37"/>
      <c r="C104" s="37"/>
      <c r="D104" s="37"/>
      <c r="E104" s="37"/>
      <c r="F104" s="37"/>
      <c r="G104" s="62">
        <f>SUM(G71:G103)</f>
        <v>4832876.712328768</v>
      </c>
    </row>
    <row r="105" spans="1:7" ht="12.75">
      <c r="A105" s="63"/>
      <c r="B105" s="56"/>
      <c r="C105" s="56"/>
      <c r="D105" s="56"/>
      <c r="E105" s="56"/>
      <c r="F105" s="56"/>
      <c r="G105" s="64"/>
    </row>
    <row r="106" spans="1:7" s="23" customFormat="1" ht="12.75" hidden="1">
      <c r="A106" s="65" t="s">
        <v>8</v>
      </c>
      <c r="B106" s="35"/>
      <c r="C106" s="35"/>
      <c r="D106" s="35"/>
      <c r="E106" s="35"/>
      <c r="F106" s="35"/>
      <c r="G106" s="66">
        <f>+G104/G60</f>
        <v>12.08219178082192</v>
      </c>
    </row>
    <row r="108" ht="15.75">
      <c r="A108" s="67"/>
    </row>
    <row r="109" ht="15.75">
      <c r="A109" s="67"/>
    </row>
    <row r="110" ht="15.75">
      <c r="A110" s="67"/>
    </row>
    <row r="111" ht="15.75">
      <c r="A111" s="67"/>
    </row>
    <row r="113" ht="15.75">
      <c r="C113" s="67"/>
    </row>
  </sheetData>
  <mergeCells count="8">
    <mergeCell ref="F16:F17"/>
    <mergeCell ref="G16:G17"/>
    <mergeCell ref="H16:H17"/>
    <mergeCell ref="A16:A17"/>
    <mergeCell ref="B16:B17"/>
    <mergeCell ref="C16:C17"/>
    <mergeCell ref="D16:D17"/>
    <mergeCell ref="E16:E17"/>
  </mergeCells>
  <printOptions/>
  <pageMargins left="0.75" right="0.75" top="1" bottom="1" header="0.5" footer="0.5"/>
  <pageSetup horizontalDpi="600" verticalDpi="600" orientation="portrait" scale="70" r:id="rId3"/>
  <rowBreaks count="1" manualBreakCount="1">
    <brk id="64" max="255" man="1"/>
  </rowBreaks>
  <legacyDrawing r:id="rId2"/>
  <oleObjects>
    <oleObject progId="Equation.3" shapeId="20258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17" sqref="D16:D17"/>
    </sheetView>
  </sheetViews>
  <sheetFormatPr defaultColWidth="9.140625" defaultRowHeight="12.75"/>
  <cols>
    <col min="1" max="1" width="26.57421875" style="0" customWidth="1"/>
    <col min="2" max="6" width="18.421875" style="0" customWidth="1"/>
  </cols>
  <sheetData>
    <row r="1" spans="1:6" ht="18.75" customHeight="1">
      <c r="A1" s="126" t="s">
        <v>56</v>
      </c>
      <c r="B1" s="123" t="s">
        <v>60</v>
      </c>
      <c r="C1" s="123"/>
      <c r="D1" s="124"/>
      <c r="E1" s="124"/>
      <c r="F1" s="125"/>
    </row>
    <row r="2" spans="1:6" ht="23.25" customHeight="1">
      <c r="A2" s="127"/>
      <c r="B2" s="82" t="s">
        <v>61</v>
      </c>
      <c r="C2" s="82" t="s">
        <v>62</v>
      </c>
      <c r="D2" s="90" t="s">
        <v>63</v>
      </c>
      <c r="E2" s="90" t="s">
        <v>64</v>
      </c>
      <c r="F2" s="83" t="s">
        <v>52</v>
      </c>
    </row>
    <row r="3" spans="1:6" ht="12.75">
      <c r="A3" s="84" t="s">
        <v>53</v>
      </c>
      <c r="B3" s="81">
        <f>B4+B5</f>
        <v>0</v>
      </c>
      <c r="C3" s="81">
        <f>C4+C5</f>
        <v>0</v>
      </c>
      <c r="D3" s="81">
        <f>D4+D5</f>
        <v>0</v>
      </c>
      <c r="E3" s="81">
        <f>E4+E5</f>
        <v>0</v>
      </c>
      <c r="F3" s="85">
        <f>SUM(B3:E3)</f>
        <v>0</v>
      </c>
    </row>
    <row r="4" spans="1:6" ht="12.75">
      <c r="A4" s="86" t="s">
        <v>54</v>
      </c>
      <c r="B4" s="80">
        <v>0</v>
      </c>
      <c r="C4" s="80">
        <v>0</v>
      </c>
      <c r="D4" s="91">
        <v>0</v>
      </c>
      <c r="E4" s="91">
        <v>0</v>
      </c>
      <c r="F4" s="87">
        <f>SUM(B4:E4)</f>
        <v>0</v>
      </c>
    </row>
    <row r="5" spans="1:6" ht="12.75">
      <c r="A5" s="86" t="s">
        <v>55</v>
      </c>
      <c r="B5" s="80">
        <v>0</v>
      </c>
      <c r="C5" s="80">
        <v>0</v>
      </c>
      <c r="D5" s="91">
        <v>0</v>
      </c>
      <c r="E5" s="91">
        <v>0</v>
      </c>
      <c r="F5" s="87"/>
    </row>
    <row r="6" spans="1:6" ht="12.75">
      <c r="A6" s="84" t="s">
        <v>57</v>
      </c>
      <c r="B6" s="100">
        <f>B7+B8</f>
        <v>0</v>
      </c>
      <c r="C6" s="100">
        <f>C7+C8</f>
        <v>0</v>
      </c>
      <c r="D6" s="100">
        <f>D7+D8</f>
        <v>0</v>
      </c>
      <c r="E6" s="100">
        <f>E7+E8</f>
        <v>0</v>
      </c>
      <c r="F6" s="101">
        <f>SUM(B6:E6)</f>
        <v>0</v>
      </c>
    </row>
    <row r="7" spans="1:6" ht="12.75">
      <c r="A7" s="86" t="s">
        <v>58</v>
      </c>
      <c r="B7" s="80">
        <v>0</v>
      </c>
      <c r="C7" s="80">
        <v>0</v>
      </c>
      <c r="D7" s="91">
        <v>0</v>
      </c>
      <c r="E7" s="91">
        <v>0</v>
      </c>
      <c r="F7" s="87"/>
    </row>
    <row r="8" spans="1:6" ht="12.75">
      <c r="A8" s="86" t="s">
        <v>59</v>
      </c>
      <c r="B8" s="80">
        <v>0</v>
      </c>
      <c r="C8" s="80">
        <v>0</v>
      </c>
      <c r="D8" s="80">
        <v>0</v>
      </c>
      <c r="E8" s="80">
        <v>0</v>
      </c>
      <c r="F8" s="98">
        <f>SUM(B8:E8)</f>
        <v>0</v>
      </c>
    </row>
    <row r="9" spans="1:6" ht="13.5" thickBot="1">
      <c r="A9" s="89" t="s">
        <v>52</v>
      </c>
      <c r="B9" s="99">
        <f>B3+B6</f>
        <v>0</v>
      </c>
      <c r="C9" s="99">
        <f>C3+C6</f>
        <v>0</v>
      </c>
      <c r="D9" s="99">
        <f>D3+D6</f>
        <v>0</v>
      </c>
      <c r="E9" s="99">
        <f>E3+E6</f>
        <v>0</v>
      </c>
      <c r="F9" s="99">
        <f>F3+F6</f>
        <v>0</v>
      </c>
    </row>
    <row r="10" ht="12.75">
      <c r="A10" s="97" t="s">
        <v>73</v>
      </c>
    </row>
  </sheetData>
  <mergeCells count="2">
    <mergeCell ref="B1:F1"/>
    <mergeCell ref="A1:A2"/>
  </mergeCells>
  <printOptions horizontalCentered="1" verticalCentered="1"/>
  <pageMargins left="0.75" right="0.75" top="1" bottom="1" header="0.492125985" footer="0.49212598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C17" sqref="C17"/>
    </sheetView>
  </sheetViews>
  <sheetFormatPr defaultColWidth="9.140625" defaultRowHeight="12.75"/>
  <cols>
    <col min="1" max="1" width="56.140625" style="0" customWidth="1"/>
    <col min="2" max="2" width="20.140625" style="0" customWidth="1"/>
  </cols>
  <sheetData>
    <row r="1" spans="1:2" s="23" customFormat="1" ht="26.25" customHeight="1">
      <c r="A1" s="128" t="s">
        <v>67</v>
      </c>
      <c r="B1" s="129"/>
    </row>
    <row r="2" spans="1:2" ht="27.75" customHeight="1">
      <c r="A2" s="93" t="s">
        <v>71</v>
      </c>
      <c r="B2" s="94" t="s">
        <v>82</v>
      </c>
    </row>
    <row r="3" spans="1:2" s="23" customFormat="1" ht="12.75">
      <c r="A3" s="92" t="s">
        <v>68</v>
      </c>
      <c r="B3" s="95">
        <v>0</v>
      </c>
    </row>
    <row r="4" spans="1:2" s="23" customFormat="1" ht="12.75">
      <c r="A4" s="92" t="s">
        <v>69</v>
      </c>
      <c r="B4" s="85">
        <v>0</v>
      </c>
    </row>
    <row r="5" spans="1:2" s="23" customFormat="1" ht="12.75">
      <c r="A5" s="92" t="s">
        <v>70</v>
      </c>
      <c r="B5" s="88">
        <v>0</v>
      </c>
    </row>
    <row r="6" spans="1:2" s="23" customFormat="1" ht="13.5" thickBot="1">
      <c r="A6" s="105" t="s">
        <v>65</v>
      </c>
      <c r="B6" s="106">
        <f>B3+B4+B5</f>
        <v>0</v>
      </c>
    </row>
    <row r="7" spans="1:2" s="23" customFormat="1" ht="13.5" thickBot="1">
      <c r="A7" s="107" t="s">
        <v>85</v>
      </c>
      <c r="B7" s="108">
        <f>B6*15/100</f>
        <v>0</v>
      </c>
    </row>
    <row r="8" ht="12.75">
      <c r="A8" s="96" t="s">
        <v>72</v>
      </c>
    </row>
  </sheetData>
  <mergeCells count="1">
    <mergeCell ref="A1:B1"/>
  </mergeCells>
  <printOptions horizontalCentered="1" verticalCentered="1"/>
  <pageMargins left="0.75" right="0.75" top="1" bottom="1" header="0.492125985" footer="0.49212598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Inter-American Development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Regional Operations Departments</dc:creator>
  <cp:keywords/>
  <dc:description/>
  <cp:lastModifiedBy>user</cp:lastModifiedBy>
  <cp:lastPrinted>2008-09-20T14:23:33Z</cp:lastPrinted>
  <dcterms:created xsi:type="dcterms:W3CDTF">2007-12-14T15:48:18Z</dcterms:created>
  <dcterms:modified xsi:type="dcterms:W3CDTF">2008-10-10T14:03:09Z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